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60" windowWidth="24240" windowHeight="11265"/>
  </bookViews>
  <sheets>
    <sheet name="HESummary" sheetId="51" r:id="rId1"/>
    <sheet name="2Year" sheetId="54" r:id="rId2"/>
    <sheet name="4Year" sheetId="53" r:id="rId3"/>
    <sheet name="2&amp;4Year" sheetId="52" r:id="rId4"/>
    <sheet name="Boards" sheetId="59" r:id="rId5"/>
    <sheet name="Specialized" sheetId="58" r:id="rId6"/>
    <sheet name="BORSummary" sheetId="60" r:id="rId7"/>
    <sheet name="BOR" sheetId="35" r:id="rId8"/>
    <sheet name="LUMCON" sheetId="34" r:id="rId9"/>
    <sheet name="LOSFA" sheetId="33" r:id="rId10"/>
    <sheet name="ULS Summary" sheetId="32" r:id="rId11"/>
    <sheet name="ULSBoard" sheetId="22" r:id="rId12"/>
    <sheet name="Grambling" sheetId="31" r:id="rId13"/>
    <sheet name="LATech" sheetId="30" r:id="rId14"/>
    <sheet name="McNeese" sheetId="24" r:id="rId15"/>
    <sheet name="Nicholls" sheetId="29" r:id="rId16"/>
    <sheet name="NwSU" sheetId="28" r:id="rId17"/>
    <sheet name="SLU" sheetId="27" r:id="rId18"/>
    <sheet name="ULL" sheetId="26" r:id="rId19"/>
    <sheet name="ULM" sheetId="25" r:id="rId20"/>
    <sheet name="UNO" sheetId="23" r:id="rId21"/>
    <sheet name="LSU Summary" sheetId="20" r:id="rId22"/>
    <sheet name="LSU" sheetId="19" r:id="rId23"/>
    <sheet name="LSUA" sheetId="18" r:id="rId24"/>
    <sheet name="LSUS" sheetId="17" r:id="rId25"/>
    <sheet name="LSUE" sheetId="16" r:id="rId26"/>
    <sheet name="HSCS" sheetId="14" r:id="rId27"/>
    <sheet name="HSCNO" sheetId="13" r:id="rId28"/>
    <sheet name="LSUAg" sheetId="12" r:id="rId29"/>
    <sheet name="PBRC" sheetId="11" r:id="rId30"/>
    <sheet name="SUSummary" sheetId="1" r:id="rId31"/>
    <sheet name="SUBoard" sheetId="2" r:id="rId32"/>
    <sheet name="SUBR" sheetId="3" r:id="rId33"/>
    <sheet name="SUNO" sheetId="4" r:id="rId34"/>
    <sheet name="SUSLA" sheetId="5" r:id="rId35"/>
    <sheet name="SULaw" sheetId="6" r:id="rId36"/>
    <sheet name="SUAg" sheetId="7" r:id="rId37"/>
    <sheet name="LCTCSummary" sheetId="36" r:id="rId38"/>
    <sheet name="LCTCBoard" sheetId="37" r:id="rId39"/>
    <sheet name="Online" sheetId="38" r:id="rId40"/>
    <sheet name="BRCC" sheetId="39" r:id="rId41"/>
    <sheet name="BPCC" sheetId="40" r:id="rId42"/>
    <sheet name="Delgado" sheetId="41" r:id="rId43"/>
    <sheet name="CentLATCC" sheetId="42" r:id="rId44"/>
    <sheet name="Fletcher" sheetId="43" r:id="rId45"/>
    <sheet name="LDCC" sheetId="44" r:id="rId46"/>
    <sheet name="Northshore" sheetId="45" r:id="rId47"/>
    <sheet name="Nunez" sheetId="46" r:id="rId48"/>
    <sheet name="RPCC" sheetId="47" r:id="rId49"/>
    <sheet name="SLCC" sheetId="48" r:id="rId50"/>
    <sheet name="Sowela" sheetId="49" r:id="rId51"/>
    <sheet name="LTC" sheetId="50" r:id="rId52"/>
    <sheet name="Sheet1" sheetId="57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xlnm.Print_Area" localSheetId="3">'2&amp;4Year'!$A$1:$M$76</definedName>
    <definedName name="_xlnm.Print_Area" localSheetId="1">'2Year'!$A$1:$M$76</definedName>
    <definedName name="_xlnm.Print_Area" localSheetId="2">'4Year'!$A$1:$M$76</definedName>
    <definedName name="_xlnm.Print_Area" localSheetId="7">BOR!$A$1:$M$76</definedName>
    <definedName name="_xlnm.Print_Area" localSheetId="6">BORSummary!$A$1:$M$76</definedName>
    <definedName name="_xlnm.Print_Area" localSheetId="41">BPCC!$A$1:$M$76</definedName>
    <definedName name="_xlnm.Print_Area" localSheetId="40">BRCC!$A$1:$M$76</definedName>
    <definedName name="_xlnm.Print_Area" localSheetId="43">CentLATCC!$A$1:$M$76</definedName>
    <definedName name="_xlnm.Print_Area" localSheetId="42">Delgado!$A$1:$M$76</definedName>
    <definedName name="_xlnm.Print_Area" localSheetId="44">Fletcher!$A$1:$M$76</definedName>
    <definedName name="_xlnm.Print_Area" localSheetId="12">Grambling!$A$1:$M$76</definedName>
    <definedName name="_xlnm.Print_Area" localSheetId="0">HESummary!$A$1:$M$76</definedName>
    <definedName name="_xlnm.Print_Area" localSheetId="27">HSCNO!$A$1:$M$76</definedName>
    <definedName name="_xlnm.Print_Area" localSheetId="26">HSCS!$A$1:$M$76</definedName>
    <definedName name="_xlnm.Print_Area" localSheetId="13">LATech!$A$1:$M$76</definedName>
    <definedName name="_xlnm.Print_Area" localSheetId="38">LCTCBoard!$A$1:$M$76</definedName>
    <definedName name="_xlnm.Print_Area" localSheetId="37">LCTCSummary!$A$1:$M$76</definedName>
    <definedName name="_xlnm.Print_Area" localSheetId="45">LDCC!$A$1:$M$76</definedName>
    <definedName name="_xlnm.Print_Area" localSheetId="9">LOSFA!$A$1:$M$76</definedName>
    <definedName name="_xlnm.Print_Area" localSheetId="22">LSU!$A$1:$M$76</definedName>
    <definedName name="_xlnm.Print_Area" localSheetId="21">'LSU Summary'!$A$1:$M$76</definedName>
    <definedName name="_xlnm.Print_Area" localSheetId="23">LSUA!$A$1:$M$76</definedName>
    <definedName name="_xlnm.Print_Area" localSheetId="28">LSUAg!$A$1:$M$76</definedName>
    <definedName name="_xlnm.Print_Area" localSheetId="25">LSUE!$A$1:$M$76</definedName>
    <definedName name="_xlnm.Print_Area" localSheetId="24">LSUS!$A$1:$M$76</definedName>
    <definedName name="_xlnm.Print_Area" localSheetId="51">LTC!$A$1:$M$76</definedName>
    <definedName name="_xlnm.Print_Area" localSheetId="8">LUMCON!$A$1:$M$76</definedName>
    <definedName name="_xlnm.Print_Area" localSheetId="14">McNeese!$A$1:$M$76</definedName>
    <definedName name="_xlnm.Print_Area" localSheetId="15">Nicholls!$A$1:$M$76</definedName>
    <definedName name="_xlnm.Print_Area" localSheetId="46">Northshore!$A$1:$M$76</definedName>
    <definedName name="_xlnm.Print_Area" localSheetId="47">Nunez!$A$1:$M$76</definedName>
    <definedName name="_xlnm.Print_Area" localSheetId="16">NwSU!$A$1:$M$76</definedName>
    <definedName name="_xlnm.Print_Area" localSheetId="39">Online!$A$1:$M$76</definedName>
    <definedName name="_xlnm.Print_Area" localSheetId="29">PBRC!$A$1:$M$76</definedName>
    <definedName name="_xlnm.Print_Area" localSheetId="48">RPCC!$A$1:$M$76</definedName>
    <definedName name="_xlnm.Print_Area" localSheetId="49">SLCC!$A$1:$M$76</definedName>
    <definedName name="_xlnm.Print_Area" localSheetId="17">SLU!$A$1:$M$76</definedName>
    <definedName name="_xlnm.Print_Area" localSheetId="50">Sowela!$A$1:$M$76</definedName>
    <definedName name="_xlnm.Print_Area" localSheetId="36">SUAg!$A$1:$M$76</definedName>
    <definedName name="_xlnm.Print_Area" localSheetId="31">SUBoard!$A$1:$M$76</definedName>
    <definedName name="_xlnm.Print_Area" localSheetId="32">SUBR!$A$1:$M$76</definedName>
    <definedName name="_xlnm.Print_Area" localSheetId="35">SULaw!$A$1:$M$76</definedName>
    <definedName name="_xlnm.Print_Area" localSheetId="33">SUNO!$A$1:$M$76</definedName>
    <definedName name="_xlnm.Print_Area" localSheetId="34">SUSLA!$A$1:$M$76</definedName>
    <definedName name="_xlnm.Print_Area" localSheetId="30">SUSummary!$A$1:$M$76</definedName>
    <definedName name="_xlnm.Print_Area" localSheetId="18">ULL!$A$1:$M$76</definedName>
    <definedName name="_xlnm.Print_Area" localSheetId="19">ULM!$A$1:$M$76</definedName>
    <definedName name="_xlnm.Print_Area" localSheetId="10">'ULS Summary'!$A$1:$M$76</definedName>
    <definedName name="_xlnm.Print_Area" localSheetId="11">ULSBoard!$A$1:$M$76</definedName>
    <definedName name="_xlnm.Print_Area" localSheetId="20">UNO!$A$1:$M$76</definedName>
  </definedNames>
  <calcPr calcId="145621" iterate="1" concurrentCalc="0"/>
</workbook>
</file>

<file path=xl/calcChain.xml><?xml version="1.0" encoding="utf-8"?>
<calcChain xmlns="http://schemas.openxmlformats.org/spreadsheetml/2006/main">
  <c r="J73" i="20" l="1"/>
  <c r="J72" i="20"/>
  <c r="J70" i="20"/>
  <c r="J69" i="20"/>
  <c r="J74" i="20"/>
  <c r="J66" i="20"/>
  <c r="J65" i="20"/>
  <c r="J64" i="20"/>
  <c r="J63" i="20"/>
  <c r="J62" i="20"/>
  <c r="J61" i="20"/>
  <c r="J60" i="20"/>
  <c r="J59" i="20"/>
  <c r="J58" i="20"/>
  <c r="J57" i="20"/>
  <c r="J55" i="20"/>
  <c r="J53" i="20"/>
  <c r="J52" i="20"/>
  <c r="J51" i="20"/>
  <c r="J50" i="20"/>
  <c r="J56" i="20"/>
  <c r="J67" i="20"/>
  <c r="J46" i="20"/>
  <c r="J45" i="20"/>
  <c r="J44" i="20"/>
  <c r="J43" i="20"/>
  <c r="J42" i="20"/>
  <c r="J47" i="20"/>
  <c r="J38" i="20"/>
  <c r="J36" i="20"/>
  <c r="J34" i="20"/>
  <c r="J29" i="20"/>
  <c r="J28" i="20"/>
  <c r="J26" i="20"/>
  <c r="J27" i="20"/>
  <c r="J25" i="20"/>
  <c r="J24" i="20"/>
  <c r="J23" i="20"/>
  <c r="J22" i="20"/>
  <c r="J21" i="20"/>
  <c r="J20" i="20"/>
  <c r="J19" i="20"/>
  <c r="J18" i="20"/>
  <c r="J17" i="20"/>
  <c r="J16" i="20"/>
  <c r="J14" i="20"/>
  <c r="J13" i="20"/>
  <c r="J30" i="20"/>
  <c r="J31" i="20"/>
  <c r="J32" i="20"/>
  <c r="J40" i="20"/>
  <c r="J48" i="20"/>
  <c r="J75" i="20"/>
  <c r="J76" i="20"/>
  <c r="J54" i="20"/>
  <c r="J33" i="20"/>
  <c r="J15" i="20"/>
  <c r="H73" i="20"/>
  <c r="H72" i="20"/>
  <c r="H70" i="20"/>
  <c r="H69" i="20"/>
  <c r="H74" i="20"/>
  <c r="H66" i="20"/>
  <c r="H65" i="20"/>
  <c r="H64" i="20"/>
  <c r="H63" i="20"/>
  <c r="H62" i="20"/>
  <c r="H61" i="20"/>
  <c r="H60" i="20"/>
  <c r="H59" i="20"/>
  <c r="H58" i="20"/>
  <c r="H57" i="20"/>
  <c r="H55" i="20"/>
  <c r="H53" i="20"/>
  <c r="H52" i="20"/>
  <c r="H51" i="20"/>
  <c r="H50" i="20"/>
  <c r="H56" i="20"/>
  <c r="H67" i="20"/>
  <c r="H46" i="20"/>
  <c r="H45" i="20"/>
  <c r="H44" i="20"/>
  <c r="H43" i="20"/>
  <c r="H42" i="20"/>
  <c r="H47" i="20"/>
  <c r="H38" i="20"/>
  <c r="H36" i="20"/>
  <c r="H34" i="20"/>
  <c r="H29" i="20"/>
  <c r="H28" i="20"/>
  <c r="H26" i="20"/>
  <c r="H27" i="20"/>
  <c r="H25" i="20"/>
  <c r="H24" i="20"/>
  <c r="H23" i="20"/>
  <c r="H22" i="20"/>
  <c r="H21" i="20"/>
  <c r="H20" i="20"/>
  <c r="H19" i="20"/>
  <c r="H18" i="20"/>
  <c r="H17" i="20"/>
  <c r="H16" i="20"/>
  <c r="H14" i="20"/>
  <c r="H13" i="20"/>
  <c r="H30" i="20"/>
  <c r="H31" i="20"/>
  <c r="H32" i="20"/>
  <c r="H40" i="20"/>
  <c r="H48" i="20"/>
  <c r="H75" i="20"/>
  <c r="H76" i="20"/>
  <c r="H54" i="20"/>
  <c r="H33" i="20"/>
  <c r="H15" i="20"/>
  <c r="D73" i="20"/>
  <c r="D72" i="20"/>
  <c r="D70" i="20"/>
  <c r="D69" i="20"/>
  <c r="D74" i="20"/>
  <c r="D66" i="20"/>
  <c r="D65" i="20"/>
  <c r="D64" i="20"/>
  <c r="D63" i="20"/>
  <c r="D62" i="20"/>
  <c r="D61" i="20"/>
  <c r="D60" i="20"/>
  <c r="D59" i="20"/>
  <c r="D58" i="20"/>
  <c r="D57" i="20"/>
  <c r="D55" i="20"/>
  <c r="D53" i="20"/>
  <c r="D52" i="20"/>
  <c r="D51" i="20"/>
  <c r="D50" i="20"/>
  <c r="D56" i="20"/>
  <c r="D67" i="20"/>
  <c r="D46" i="20"/>
  <c r="D45" i="20"/>
  <c r="D44" i="20"/>
  <c r="D43" i="20"/>
  <c r="D42" i="20"/>
  <c r="D47" i="20"/>
  <c r="D38" i="20"/>
  <c r="D36" i="20"/>
  <c r="D34" i="20"/>
  <c r="D29" i="20"/>
  <c r="D28" i="20"/>
  <c r="D26" i="20"/>
  <c r="D27" i="20"/>
  <c r="D25" i="20"/>
  <c r="D24" i="20"/>
  <c r="D23" i="20"/>
  <c r="D22" i="20"/>
  <c r="D21" i="20"/>
  <c r="D20" i="20"/>
  <c r="D19" i="20"/>
  <c r="D18" i="20"/>
  <c r="D17" i="20"/>
  <c r="D16" i="20"/>
  <c r="D14" i="20"/>
  <c r="D13" i="20"/>
  <c r="D30" i="20"/>
  <c r="D31" i="20"/>
  <c r="D32" i="20"/>
  <c r="D40" i="20"/>
  <c r="D48" i="20"/>
  <c r="D75" i="20"/>
  <c r="D76" i="20"/>
  <c r="D54" i="20"/>
  <c r="D33" i="20"/>
  <c r="D15" i="20"/>
  <c r="B48" i="20"/>
  <c r="B75" i="20"/>
  <c r="B73" i="20"/>
  <c r="B72" i="20"/>
  <c r="B70" i="20"/>
  <c r="B69" i="20"/>
  <c r="B66" i="20"/>
  <c r="B65" i="20"/>
  <c r="B64" i="20"/>
  <c r="B63" i="20"/>
  <c r="B62" i="20"/>
  <c r="B61" i="20"/>
  <c r="B60" i="20"/>
  <c r="B59" i="20"/>
  <c r="B58" i="20"/>
  <c r="B57" i="20"/>
  <c r="B55" i="20"/>
  <c r="B54" i="20"/>
  <c r="B53" i="20"/>
  <c r="B52" i="20"/>
  <c r="B51" i="20"/>
  <c r="B50" i="20"/>
  <c r="B46" i="20"/>
  <c r="B45" i="20"/>
  <c r="B44" i="20"/>
  <c r="B43" i="20"/>
  <c r="B42" i="20"/>
  <c r="B38" i="20"/>
  <c r="B36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J73" i="60"/>
  <c r="J72" i="60"/>
  <c r="J70" i="60"/>
  <c r="J69" i="60"/>
  <c r="J74" i="60"/>
  <c r="J66" i="60"/>
  <c r="J65" i="60"/>
  <c r="J64" i="60"/>
  <c r="J63" i="60"/>
  <c r="J62" i="60"/>
  <c r="J61" i="60"/>
  <c r="J60" i="60"/>
  <c r="J59" i="60"/>
  <c r="J58" i="60"/>
  <c r="J57" i="60"/>
  <c r="J55" i="60"/>
  <c r="J53" i="60"/>
  <c r="J52" i="60"/>
  <c r="J51" i="60"/>
  <c r="J50" i="60"/>
  <c r="J56" i="60"/>
  <c r="J67" i="60"/>
  <c r="J46" i="60"/>
  <c r="J45" i="60"/>
  <c r="J44" i="60"/>
  <c r="J43" i="60"/>
  <c r="J42" i="60"/>
  <c r="J47" i="60"/>
  <c r="J38" i="60"/>
  <c r="J36" i="60"/>
  <c r="J34" i="60"/>
  <c r="J29" i="60"/>
  <c r="J28" i="60"/>
  <c r="J26" i="60"/>
  <c r="J27" i="60"/>
  <c r="J25" i="60"/>
  <c r="J24" i="60"/>
  <c r="J23" i="60"/>
  <c r="J22" i="60"/>
  <c r="J21" i="60"/>
  <c r="J20" i="60"/>
  <c r="J19" i="60"/>
  <c r="J18" i="60"/>
  <c r="J17" i="60"/>
  <c r="J16" i="60"/>
  <c r="J14" i="60"/>
  <c r="J13" i="60"/>
  <c r="J30" i="60"/>
  <c r="J31" i="60"/>
  <c r="J32" i="60"/>
  <c r="J40" i="60"/>
  <c r="J48" i="60"/>
  <c r="J75" i="60"/>
  <c r="J76" i="60"/>
  <c r="J54" i="60"/>
  <c r="J33" i="60"/>
  <c r="J15" i="60"/>
  <c r="H73" i="60"/>
  <c r="H72" i="60"/>
  <c r="H70" i="60"/>
  <c r="H69" i="60"/>
  <c r="H74" i="60"/>
  <c r="H66" i="60"/>
  <c r="H65" i="60"/>
  <c r="H64" i="60"/>
  <c r="H63" i="60"/>
  <c r="H62" i="60"/>
  <c r="H61" i="60"/>
  <c r="H60" i="60"/>
  <c r="H59" i="60"/>
  <c r="H58" i="60"/>
  <c r="H57" i="60"/>
  <c r="H55" i="60"/>
  <c r="H53" i="60"/>
  <c r="H52" i="60"/>
  <c r="H51" i="60"/>
  <c r="H50" i="60"/>
  <c r="H56" i="60"/>
  <c r="H67" i="60"/>
  <c r="H46" i="60"/>
  <c r="H45" i="60"/>
  <c r="H44" i="60"/>
  <c r="H43" i="60"/>
  <c r="H42" i="60"/>
  <c r="H47" i="60"/>
  <c r="H38" i="60"/>
  <c r="H36" i="60"/>
  <c r="H34" i="60"/>
  <c r="H29" i="60"/>
  <c r="H28" i="60"/>
  <c r="H26" i="60"/>
  <c r="H27" i="60"/>
  <c r="H25" i="60"/>
  <c r="H24" i="60"/>
  <c r="H23" i="60"/>
  <c r="H22" i="60"/>
  <c r="H21" i="60"/>
  <c r="H20" i="60"/>
  <c r="H19" i="60"/>
  <c r="H18" i="60"/>
  <c r="H17" i="60"/>
  <c r="H16" i="60"/>
  <c r="H14" i="60"/>
  <c r="H13" i="60"/>
  <c r="H30" i="60"/>
  <c r="H31" i="60"/>
  <c r="H32" i="60"/>
  <c r="H40" i="60"/>
  <c r="H48" i="60"/>
  <c r="H75" i="60"/>
  <c r="H76" i="60"/>
  <c r="H54" i="60"/>
  <c r="H33" i="60"/>
  <c r="H15" i="60"/>
  <c r="D73" i="60"/>
  <c r="D72" i="60"/>
  <c r="D70" i="60"/>
  <c r="D69" i="60"/>
  <c r="D74" i="60"/>
  <c r="D66" i="60"/>
  <c r="D65" i="60"/>
  <c r="D64" i="60"/>
  <c r="D63" i="60"/>
  <c r="D62" i="60"/>
  <c r="D61" i="60"/>
  <c r="D60" i="60"/>
  <c r="D59" i="60"/>
  <c r="D58" i="60"/>
  <c r="D57" i="60"/>
  <c r="D55" i="60"/>
  <c r="D53" i="60"/>
  <c r="D52" i="60"/>
  <c r="D51" i="60"/>
  <c r="D50" i="60"/>
  <c r="D56" i="60"/>
  <c r="D67" i="60"/>
  <c r="D46" i="60"/>
  <c r="D45" i="60"/>
  <c r="D44" i="60"/>
  <c r="D43" i="60"/>
  <c r="D42" i="60"/>
  <c r="D47" i="60"/>
  <c r="D38" i="60"/>
  <c r="D36" i="60"/>
  <c r="D34" i="60"/>
  <c r="D29" i="60"/>
  <c r="D28" i="60"/>
  <c r="D26" i="60"/>
  <c r="D27" i="60"/>
  <c r="D25" i="60"/>
  <c r="D24" i="60"/>
  <c r="D23" i="60"/>
  <c r="D22" i="60"/>
  <c r="D21" i="60"/>
  <c r="D20" i="60"/>
  <c r="D19" i="60"/>
  <c r="D18" i="60"/>
  <c r="D17" i="60"/>
  <c r="D16" i="60"/>
  <c r="D14" i="60"/>
  <c r="D13" i="60"/>
  <c r="D30" i="60"/>
  <c r="D31" i="60"/>
  <c r="D32" i="60"/>
  <c r="D40" i="60"/>
  <c r="D48" i="60"/>
  <c r="D75" i="60"/>
  <c r="D76" i="60"/>
  <c r="D54" i="60"/>
  <c r="D33" i="60"/>
  <c r="D15" i="60"/>
  <c r="B75" i="60"/>
  <c r="B73" i="60"/>
  <c r="B72" i="60"/>
  <c r="B70" i="60"/>
  <c r="B69" i="60"/>
  <c r="B66" i="60"/>
  <c r="B65" i="60"/>
  <c r="B64" i="60"/>
  <c r="B63" i="60"/>
  <c r="B62" i="60"/>
  <c r="B61" i="60"/>
  <c r="B60" i="60"/>
  <c r="B59" i="60"/>
  <c r="B58" i="60"/>
  <c r="B57" i="60"/>
  <c r="B55" i="60"/>
  <c r="B54" i="60"/>
  <c r="B53" i="60"/>
  <c r="B52" i="60"/>
  <c r="B51" i="60"/>
  <c r="B50" i="60"/>
  <c r="B46" i="60"/>
  <c r="B45" i="60"/>
  <c r="B44" i="60"/>
  <c r="B43" i="60"/>
  <c r="B42" i="60"/>
  <c r="B38" i="60"/>
  <c r="B36" i="60"/>
  <c r="B34" i="60"/>
  <c r="B33" i="60"/>
  <c r="B32" i="60"/>
  <c r="B31" i="60"/>
  <c r="B30" i="60"/>
  <c r="B29" i="60"/>
  <c r="B28" i="60"/>
  <c r="B27" i="60"/>
  <c r="B26" i="60"/>
  <c r="B25" i="60"/>
  <c r="B24" i="60"/>
  <c r="B23" i="60"/>
  <c r="B22" i="60"/>
  <c r="B21" i="60"/>
  <c r="B20" i="60"/>
  <c r="B19" i="60"/>
  <c r="B18" i="60"/>
  <c r="B17" i="60"/>
  <c r="B16" i="60"/>
  <c r="B15" i="60"/>
  <c r="B14" i="60"/>
  <c r="B13" i="60"/>
  <c r="L73" i="60"/>
  <c r="L72" i="60"/>
  <c r="L70" i="60"/>
  <c r="L69" i="60"/>
  <c r="L74" i="60"/>
  <c r="L66" i="60"/>
  <c r="L65" i="60"/>
  <c r="L64" i="60"/>
  <c r="L63" i="60"/>
  <c r="L62" i="60"/>
  <c r="L61" i="60"/>
  <c r="L60" i="60"/>
  <c r="L59" i="60"/>
  <c r="L58" i="60"/>
  <c r="L57" i="60"/>
  <c r="L56" i="60"/>
  <c r="L67" i="60"/>
  <c r="L46" i="60"/>
  <c r="L45" i="60"/>
  <c r="L44" i="60"/>
  <c r="L43" i="60"/>
  <c r="L42" i="60"/>
  <c r="L47" i="60"/>
  <c r="L39" i="60"/>
  <c r="L38" i="60"/>
  <c r="L36" i="60"/>
  <c r="L34" i="60"/>
  <c r="L29" i="60"/>
  <c r="L28" i="60"/>
  <c r="L26" i="60"/>
  <c r="L27" i="60"/>
  <c r="L25" i="60"/>
  <c r="L24" i="60"/>
  <c r="L23" i="60"/>
  <c r="L22" i="60"/>
  <c r="L21" i="60"/>
  <c r="L20" i="60"/>
  <c r="L19" i="60"/>
  <c r="L18" i="60"/>
  <c r="L17" i="60"/>
  <c r="L16" i="60"/>
  <c r="L14" i="60"/>
  <c r="L13" i="60"/>
  <c r="L30" i="60"/>
  <c r="L31" i="60"/>
  <c r="L32" i="60"/>
  <c r="L40" i="60"/>
  <c r="L48" i="60"/>
  <c r="L75" i="60"/>
  <c r="L76" i="60"/>
  <c r="M76" i="60"/>
  <c r="K76" i="60"/>
  <c r="I76" i="60"/>
  <c r="F73" i="60"/>
  <c r="F72" i="60"/>
  <c r="F70" i="60"/>
  <c r="F69" i="60"/>
  <c r="F74" i="60"/>
  <c r="F66" i="60"/>
  <c r="F65" i="60"/>
  <c r="F64" i="60"/>
  <c r="F63" i="60"/>
  <c r="F62" i="60"/>
  <c r="F61" i="60"/>
  <c r="F60" i="60"/>
  <c r="F59" i="60"/>
  <c r="F58" i="60"/>
  <c r="F57" i="60"/>
  <c r="F55" i="60"/>
  <c r="B53" i="32"/>
  <c r="D53" i="32"/>
  <c r="F53" i="32"/>
  <c r="F53" i="22"/>
  <c r="F53" i="4"/>
  <c r="F53" i="3"/>
  <c r="F53" i="19"/>
  <c r="F53" i="18"/>
  <c r="F53" i="17"/>
  <c r="F53" i="60"/>
  <c r="F52" i="60"/>
  <c r="F51" i="60"/>
  <c r="F50" i="60"/>
  <c r="F54" i="60"/>
  <c r="F56" i="60"/>
  <c r="F67" i="60"/>
  <c r="F46" i="60"/>
  <c r="F45" i="60"/>
  <c r="F44" i="60"/>
  <c r="F43" i="60"/>
  <c r="F42" i="60"/>
  <c r="F47" i="60"/>
  <c r="F39" i="60"/>
  <c r="F38" i="60"/>
  <c r="F36" i="60"/>
  <c r="F34" i="60"/>
  <c r="F29" i="60"/>
  <c r="F28" i="60"/>
  <c r="F26" i="60"/>
  <c r="F27" i="60"/>
  <c r="F25" i="60"/>
  <c r="F24" i="60"/>
  <c r="F23" i="60"/>
  <c r="F22" i="60"/>
  <c r="F21" i="60"/>
  <c r="F20" i="60"/>
  <c r="F19" i="60"/>
  <c r="F18" i="60"/>
  <c r="F17" i="60"/>
  <c r="F16" i="60"/>
  <c r="F14" i="60"/>
  <c r="F13" i="60"/>
  <c r="F30" i="60"/>
  <c r="F31" i="60"/>
  <c r="F32" i="60"/>
  <c r="F40" i="60"/>
  <c r="B48" i="60"/>
  <c r="F48" i="60"/>
  <c r="F75" i="60"/>
  <c r="F76" i="60"/>
  <c r="G76" i="60"/>
  <c r="E76" i="60"/>
  <c r="B74" i="60"/>
  <c r="B56" i="60"/>
  <c r="B67" i="60"/>
  <c r="B47" i="60"/>
  <c r="B40" i="60"/>
  <c r="B76" i="60"/>
  <c r="C76" i="60"/>
  <c r="M75" i="60"/>
  <c r="K75" i="60"/>
  <c r="I75" i="60"/>
  <c r="G75" i="60"/>
  <c r="E75" i="60"/>
  <c r="C75" i="60"/>
  <c r="M74" i="60"/>
  <c r="K74" i="60"/>
  <c r="I74" i="60"/>
  <c r="G74" i="60"/>
  <c r="E74" i="60"/>
  <c r="C74" i="60"/>
  <c r="M73" i="60"/>
  <c r="K73" i="60"/>
  <c r="I73" i="60"/>
  <c r="G73" i="60"/>
  <c r="E73" i="60"/>
  <c r="C73" i="60"/>
  <c r="M72" i="60"/>
  <c r="K72" i="60"/>
  <c r="I72" i="60"/>
  <c r="G72" i="60"/>
  <c r="E72" i="60"/>
  <c r="C72" i="60"/>
  <c r="M70" i="60"/>
  <c r="K70" i="60"/>
  <c r="I70" i="60"/>
  <c r="G70" i="60"/>
  <c r="E70" i="60"/>
  <c r="C70" i="60"/>
  <c r="M69" i="60"/>
  <c r="K69" i="60"/>
  <c r="I69" i="60"/>
  <c r="G69" i="60"/>
  <c r="E69" i="60"/>
  <c r="C69" i="60"/>
  <c r="M67" i="60"/>
  <c r="K67" i="60"/>
  <c r="I67" i="60"/>
  <c r="G67" i="60"/>
  <c r="E67" i="60"/>
  <c r="C67" i="60"/>
  <c r="M66" i="60"/>
  <c r="K66" i="60"/>
  <c r="I66" i="60"/>
  <c r="G66" i="60"/>
  <c r="E66" i="60"/>
  <c r="C66" i="60"/>
  <c r="M65" i="60"/>
  <c r="K65" i="60"/>
  <c r="I65" i="60"/>
  <c r="G65" i="60"/>
  <c r="E65" i="60"/>
  <c r="C65" i="60"/>
  <c r="M64" i="60"/>
  <c r="K64" i="60"/>
  <c r="I64" i="60"/>
  <c r="G64" i="60"/>
  <c r="E64" i="60"/>
  <c r="C64" i="60"/>
  <c r="M63" i="60"/>
  <c r="K63" i="60"/>
  <c r="I63" i="60"/>
  <c r="G63" i="60"/>
  <c r="E63" i="60"/>
  <c r="C63" i="60"/>
  <c r="M62" i="60"/>
  <c r="K62" i="60"/>
  <c r="I62" i="60"/>
  <c r="G62" i="60"/>
  <c r="E62" i="60"/>
  <c r="C62" i="60"/>
  <c r="M61" i="60"/>
  <c r="K61" i="60"/>
  <c r="I61" i="60"/>
  <c r="G61" i="60"/>
  <c r="E61" i="60"/>
  <c r="C61" i="60"/>
  <c r="M60" i="60"/>
  <c r="K60" i="60"/>
  <c r="I60" i="60"/>
  <c r="G60" i="60"/>
  <c r="E60" i="60"/>
  <c r="C60" i="60"/>
  <c r="M59" i="60"/>
  <c r="K59" i="60"/>
  <c r="I59" i="60"/>
  <c r="G59" i="60"/>
  <c r="E59" i="60"/>
  <c r="C59" i="60"/>
  <c r="M58" i="60"/>
  <c r="K58" i="60"/>
  <c r="I58" i="60"/>
  <c r="G58" i="60"/>
  <c r="E58" i="60"/>
  <c r="C58" i="60"/>
  <c r="M57" i="60"/>
  <c r="K57" i="60"/>
  <c r="I57" i="60"/>
  <c r="G57" i="60"/>
  <c r="E57" i="60"/>
  <c r="C57" i="60"/>
  <c r="M56" i="60"/>
  <c r="K56" i="60"/>
  <c r="I56" i="60"/>
  <c r="G56" i="60"/>
  <c r="E56" i="60"/>
  <c r="C56" i="60"/>
  <c r="L55" i="60"/>
  <c r="M55" i="60"/>
  <c r="K55" i="60"/>
  <c r="I55" i="60"/>
  <c r="G55" i="60"/>
  <c r="E55" i="60"/>
  <c r="C55" i="60"/>
  <c r="L54" i="60"/>
  <c r="M54" i="60"/>
  <c r="K54" i="60"/>
  <c r="I54" i="60"/>
  <c r="G54" i="60"/>
  <c r="E54" i="60"/>
  <c r="C54" i="60"/>
  <c r="L53" i="60"/>
  <c r="M53" i="60"/>
  <c r="K53" i="60"/>
  <c r="I53" i="60"/>
  <c r="G53" i="60"/>
  <c r="E53" i="60"/>
  <c r="C53" i="60"/>
  <c r="L52" i="60"/>
  <c r="M52" i="60"/>
  <c r="K52" i="60"/>
  <c r="I52" i="60"/>
  <c r="G52" i="60"/>
  <c r="E52" i="60"/>
  <c r="C52" i="60"/>
  <c r="L51" i="60"/>
  <c r="M51" i="60"/>
  <c r="K51" i="60"/>
  <c r="I51" i="60"/>
  <c r="G51" i="60"/>
  <c r="E51" i="60"/>
  <c r="C51" i="60"/>
  <c r="L50" i="60"/>
  <c r="M50" i="60"/>
  <c r="K50" i="60"/>
  <c r="I50" i="60"/>
  <c r="G50" i="60"/>
  <c r="E50" i="60"/>
  <c r="C50" i="60"/>
  <c r="M48" i="60"/>
  <c r="K48" i="60"/>
  <c r="I48" i="60"/>
  <c r="G48" i="60"/>
  <c r="E48" i="60"/>
  <c r="C48" i="60"/>
  <c r="M47" i="60"/>
  <c r="K47" i="60"/>
  <c r="I47" i="60"/>
  <c r="G47" i="60"/>
  <c r="E47" i="60"/>
  <c r="C47" i="60"/>
  <c r="M46" i="60"/>
  <c r="K46" i="60"/>
  <c r="I46" i="60"/>
  <c r="G46" i="60"/>
  <c r="E46" i="60"/>
  <c r="C46" i="60"/>
  <c r="M45" i="60"/>
  <c r="K45" i="60"/>
  <c r="I45" i="60"/>
  <c r="G45" i="60"/>
  <c r="E45" i="60"/>
  <c r="C45" i="60"/>
  <c r="M44" i="60"/>
  <c r="K44" i="60"/>
  <c r="I44" i="60"/>
  <c r="G44" i="60"/>
  <c r="E44" i="60"/>
  <c r="C44" i="60"/>
  <c r="M43" i="60"/>
  <c r="K43" i="60"/>
  <c r="I43" i="60"/>
  <c r="G43" i="60"/>
  <c r="E43" i="60"/>
  <c r="C43" i="60"/>
  <c r="K42" i="60"/>
  <c r="I42" i="60"/>
  <c r="E42" i="60"/>
  <c r="C42" i="60"/>
  <c r="M40" i="60"/>
  <c r="K40" i="60"/>
  <c r="I40" i="60"/>
  <c r="G40" i="60"/>
  <c r="E40" i="60"/>
  <c r="C40" i="60"/>
  <c r="M39" i="60"/>
  <c r="K39" i="60"/>
  <c r="I39" i="60"/>
  <c r="G39" i="60"/>
  <c r="E39" i="60"/>
  <c r="C39" i="60"/>
  <c r="M38" i="60"/>
  <c r="K38" i="60"/>
  <c r="I38" i="60"/>
  <c r="G38" i="60"/>
  <c r="E38" i="60"/>
  <c r="C38" i="60"/>
  <c r="M36" i="60"/>
  <c r="K36" i="60"/>
  <c r="I36" i="60"/>
  <c r="G36" i="60"/>
  <c r="E36" i="60"/>
  <c r="C36" i="60"/>
  <c r="M34" i="60"/>
  <c r="K34" i="60"/>
  <c r="I34" i="60"/>
  <c r="G34" i="60"/>
  <c r="E34" i="60"/>
  <c r="C34" i="60"/>
  <c r="L33" i="60"/>
  <c r="M33" i="60"/>
  <c r="K33" i="60"/>
  <c r="I33" i="60"/>
  <c r="F33" i="60"/>
  <c r="G33" i="60"/>
  <c r="E33" i="60"/>
  <c r="C33" i="60"/>
  <c r="M32" i="60"/>
  <c r="K32" i="60"/>
  <c r="I32" i="60"/>
  <c r="G32" i="60"/>
  <c r="E32" i="60"/>
  <c r="C32" i="60"/>
  <c r="M31" i="60"/>
  <c r="K31" i="60"/>
  <c r="I31" i="60"/>
  <c r="G31" i="60"/>
  <c r="E31" i="60"/>
  <c r="C31" i="60"/>
  <c r="M30" i="60"/>
  <c r="K30" i="60"/>
  <c r="I30" i="60"/>
  <c r="G30" i="60"/>
  <c r="E30" i="60"/>
  <c r="C30" i="60"/>
  <c r="M29" i="60"/>
  <c r="K29" i="60"/>
  <c r="I29" i="60"/>
  <c r="G29" i="60"/>
  <c r="E29" i="60"/>
  <c r="C29" i="60"/>
  <c r="M28" i="60"/>
  <c r="K28" i="60"/>
  <c r="I28" i="60"/>
  <c r="G28" i="60"/>
  <c r="E28" i="60"/>
  <c r="C28" i="60"/>
  <c r="M27" i="60"/>
  <c r="K27" i="60"/>
  <c r="I27" i="60"/>
  <c r="G27" i="60"/>
  <c r="E27" i="60"/>
  <c r="C27" i="60"/>
  <c r="M26" i="60"/>
  <c r="K26" i="60"/>
  <c r="I26" i="60"/>
  <c r="G26" i="60"/>
  <c r="E26" i="60"/>
  <c r="C26" i="60"/>
  <c r="M25" i="60"/>
  <c r="K25" i="60"/>
  <c r="I25" i="60"/>
  <c r="G25" i="60"/>
  <c r="E25" i="60"/>
  <c r="C25" i="60"/>
  <c r="M24" i="60"/>
  <c r="K24" i="60"/>
  <c r="I24" i="60"/>
  <c r="G24" i="60"/>
  <c r="E24" i="60"/>
  <c r="C24" i="60"/>
  <c r="M23" i="60"/>
  <c r="K23" i="60"/>
  <c r="I23" i="60"/>
  <c r="G23" i="60"/>
  <c r="E23" i="60"/>
  <c r="C23" i="60"/>
  <c r="M22" i="60"/>
  <c r="K22" i="60"/>
  <c r="I22" i="60"/>
  <c r="G22" i="60"/>
  <c r="E22" i="60"/>
  <c r="C22" i="60"/>
  <c r="M21" i="60"/>
  <c r="K21" i="60"/>
  <c r="I21" i="60"/>
  <c r="G21" i="60"/>
  <c r="E21" i="60"/>
  <c r="C21" i="60"/>
  <c r="M20" i="60"/>
  <c r="K20" i="60"/>
  <c r="I20" i="60"/>
  <c r="G20" i="60"/>
  <c r="E20" i="60"/>
  <c r="C20" i="60"/>
  <c r="M19" i="60"/>
  <c r="K19" i="60"/>
  <c r="I19" i="60"/>
  <c r="G19" i="60"/>
  <c r="E19" i="60"/>
  <c r="C19" i="60"/>
  <c r="M18" i="60"/>
  <c r="K18" i="60"/>
  <c r="I18" i="60"/>
  <c r="G18" i="60"/>
  <c r="E18" i="60"/>
  <c r="C18" i="60"/>
  <c r="M17" i="60"/>
  <c r="K17" i="60"/>
  <c r="I17" i="60"/>
  <c r="G17" i="60"/>
  <c r="E17" i="60"/>
  <c r="C17" i="60"/>
  <c r="M16" i="60"/>
  <c r="K16" i="60"/>
  <c r="I16" i="60"/>
  <c r="G16" i="60"/>
  <c r="E16" i="60"/>
  <c r="C16" i="60"/>
  <c r="L15" i="60"/>
  <c r="M15" i="60"/>
  <c r="K15" i="60"/>
  <c r="I15" i="60"/>
  <c r="F15" i="60"/>
  <c r="G15" i="60"/>
  <c r="E15" i="60"/>
  <c r="C15" i="60"/>
  <c r="M14" i="60"/>
  <c r="K14" i="60"/>
  <c r="I14" i="60"/>
  <c r="G14" i="60"/>
  <c r="E14" i="60"/>
  <c r="C14" i="60"/>
  <c r="M13" i="60"/>
  <c r="K13" i="60"/>
  <c r="I13" i="60"/>
  <c r="G13" i="60"/>
  <c r="E13" i="60"/>
  <c r="C13" i="60"/>
  <c r="H67" i="39"/>
  <c r="C21" i="2"/>
  <c r="L62" i="3"/>
  <c r="F62" i="3"/>
  <c r="E62" i="3"/>
  <c r="L61" i="3"/>
  <c r="L60" i="3"/>
  <c r="F54" i="3"/>
  <c r="L39" i="3"/>
  <c r="K39" i="3"/>
  <c r="I39" i="3"/>
  <c r="F39" i="3"/>
  <c r="E39" i="3"/>
  <c r="C39" i="3"/>
  <c r="I1" i="3"/>
  <c r="F13" i="3"/>
  <c r="E13" i="3"/>
  <c r="L14" i="3"/>
  <c r="F15" i="3"/>
  <c r="C15" i="3"/>
  <c r="L16" i="3"/>
  <c r="L17" i="3"/>
  <c r="K17" i="3"/>
  <c r="F18" i="3"/>
  <c r="L18" i="3"/>
  <c r="K18" i="3"/>
  <c r="F19" i="3"/>
  <c r="L19" i="3"/>
  <c r="K19" i="3"/>
  <c r="F20" i="3"/>
  <c r="L20" i="3"/>
  <c r="M20" i="3"/>
  <c r="F21" i="3"/>
  <c r="L21" i="3"/>
  <c r="K21" i="3"/>
  <c r="F22" i="3"/>
  <c r="L22" i="3"/>
  <c r="K22" i="3"/>
  <c r="F23" i="3"/>
  <c r="L23" i="3"/>
  <c r="K23" i="3"/>
  <c r="F24" i="3"/>
  <c r="L24" i="3"/>
  <c r="K24" i="3"/>
  <c r="F25" i="3"/>
  <c r="L25" i="3"/>
  <c r="K25" i="3"/>
  <c r="F26" i="3"/>
  <c r="L26" i="3"/>
  <c r="K26" i="3"/>
  <c r="F27" i="3"/>
  <c r="L27" i="3"/>
  <c r="K27" i="3"/>
  <c r="F28" i="3"/>
  <c r="L28" i="3"/>
  <c r="K28" i="3"/>
  <c r="F29" i="3"/>
  <c r="L29" i="3"/>
  <c r="K29" i="3"/>
  <c r="F30" i="3"/>
  <c r="L30" i="3"/>
  <c r="M30" i="3"/>
  <c r="F31" i="3"/>
  <c r="I31" i="3"/>
  <c r="L31" i="3"/>
  <c r="M31" i="3"/>
  <c r="L32" i="3"/>
  <c r="M32" i="3"/>
  <c r="L33" i="3"/>
  <c r="M33" i="3"/>
  <c r="L34" i="3"/>
  <c r="I34" i="3"/>
  <c r="L36" i="3"/>
  <c r="I36" i="3"/>
  <c r="L38" i="3"/>
  <c r="I38" i="3"/>
  <c r="F42" i="3"/>
  <c r="E42" i="3"/>
  <c r="L13" i="3"/>
  <c r="F14" i="3"/>
  <c r="L15" i="3"/>
  <c r="K15" i="3"/>
  <c r="F16" i="3"/>
  <c r="F17" i="3"/>
  <c r="C17" i="3"/>
  <c r="K31" i="3"/>
  <c r="F32" i="3"/>
  <c r="C32" i="3"/>
  <c r="F33" i="3"/>
  <c r="E33" i="3"/>
  <c r="K33" i="3"/>
  <c r="F34" i="3"/>
  <c r="C34" i="3"/>
  <c r="F36" i="3"/>
  <c r="F38" i="3"/>
  <c r="F40" i="3"/>
  <c r="C38" i="3"/>
  <c r="C42" i="3"/>
  <c r="I52" i="3"/>
  <c r="E54" i="3"/>
  <c r="C54" i="3"/>
  <c r="L42" i="3"/>
  <c r="I42" i="3"/>
  <c r="F43" i="3"/>
  <c r="C43" i="3"/>
  <c r="L43" i="3"/>
  <c r="I43" i="3"/>
  <c r="F44" i="3"/>
  <c r="C44" i="3"/>
  <c r="L44" i="3"/>
  <c r="I44" i="3"/>
  <c r="F45" i="3"/>
  <c r="C45" i="3"/>
  <c r="L45" i="3"/>
  <c r="I45" i="3"/>
  <c r="F46" i="3"/>
  <c r="C46" i="3"/>
  <c r="L46" i="3"/>
  <c r="I46" i="3"/>
  <c r="F48" i="3"/>
  <c r="C48" i="3"/>
  <c r="L48" i="3"/>
  <c r="I48" i="3"/>
  <c r="F50" i="3"/>
  <c r="C50" i="3"/>
  <c r="L50" i="3"/>
  <c r="I50" i="3"/>
  <c r="F51" i="3"/>
  <c r="C51" i="3"/>
  <c r="L51" i="3"/>
  <c r="I51" i="3"/>
  <c r="F52" i="3"/>
  <c r="C52" i="3"/>
  <c r="L52" i="3"/>
  <c r="C53" i="3"/>
  <c r="L53" i="3"/>
  <c r="I53" i="3"/>
  <c r="L54" i="3"/>
  <c r="F55" i="3"/>
  <c r="C55" i="3"/>
  <c r="L55" i="3"/>
  <c r="I55" i="3"/>
  <c r="F57" i="3"/>
  <c r="C57" i="3"/>
  <c r="L57" i="3"/>
  <c r="I57" i="3"/>
  <c r="F58" i="3"/>
  <c r="C58" i="3"/>
  <c r="L58" i="3"/>
  <c r="I58" i="3"/>
  <c r="F59" i="3"/>
  <c r="C59" i="3"/>
  <c r="L59" i="3"/>
  <c r="I59" i="3"/>
  <c r="F60" i="3"/>
  <c r="C60" i="3"/>
  <c r="I60" i="3"/>
  <c r="I61" i="3"/>
  <c r="I62" i="3"/>
  <c r="L63" i="3"/>
  <c r="I63" i="3"/>
  <c r="K60" i="3"/>
  <c r="F61" i="3"/>
  <c r="C61" i="3"/>
  <c r="K61" i="3"/>
  <c r="C62" i="3"/>
  <c r="K62" i="3"/>
  <c r="F63" i="3"/>
  <c r="C63" i="3"/>
  <c r="F64" i="3"/>
  <c r="C64" i="3"/>
  <c r="L64" i="3"/>
  <c r="I64" i="3"/>
  <c r="F65" i="3"/>
  <c r="C65" i="3"/>
  <c r="L65" i="3"/>
  <c r="F66" i="3"/>
  <c r="C66" i="3"/>
  <c r="L66" i="3"/>
  <c r="F69" i="3"/>
  <c r="C69" i="3"/>
  <c r="L69" i="3"/>
  <c r="F70" i="3"/>
  <c r="C70" i="3"/>
  <c r="L70" i="3"/>
  <c r="F72" i="3"/>
  <c r="C72" i="3"/>
  <c r="L72" i="3"/>
  <c r="F73" i="3"/>
  <c r="C73" i="3"/>
  <c r="L73" i="3"/>
  <c r="F75" i="3"/>
  <c r="C75" i="3"/>
  <c r="L75" i="3"/>
  <c r="M75" i="3"/>
  <c r="K36" i="3"/>
  <c r="K34" i="3"/>
  <c r="K32" i="3"/>
  <c r="K64" i="3"/>
  <c r="K38" i="3"/>
  <c r="I33" i="3"/>
  <c r="L74" i="3"/>
  <c r="K74" i="3"/>
  <c r="K75" i="3"/>
  <c r="K73" i="3"/>
  <c r="K72" i="3"/>
  <c r="K70" i="3"/>
  <c r="K69" i="3"/>
  <c r="K66" i="3"/>
  <c r="K65" i="3"/>
  <c r="K63" i="3"/>
  <c r="E64" i="3"/>
  <c r="E61" i="3"/>
  <c r="E60" i="3"/>
  <c r="E59" i="3"/>
  <c r="E58" i="3"/>
  <c r="E57" i="3"/>
  <c r="F56" i="3"/>
  <c r="E55" i="3"/>
  <c r="K53" i="3"/>
  <c r="K52" i="3"/>
  <c r="K51" i="3"/>
  <c r="K50" i="3"/>
  <c r="K48" i="3"/>
  <c r="L47" i="3"/>
  <c r="K47" i="3"/>
  <c r="K46" i="3"/>
  <c r="M45" i="3"/>
  <c r="K45" i="3"/>
  <c r="M44" i="3"/>
  <c r="K44" i="3"/>
  <c r="M43" i="3"/>
  <c r="K43" i="3"/>
  <c r="K42" i="3"/>
  <c r="I74" i="3"/>
  <c r="F74" i="3"/>
  <c r="E74" i="3"/>
  <c r="F67" i="3"/>
  <c r="E75" i="3"/>
  <c r="E73" i="3"/>
  <c r="E72" i="3"/>
  <c r="E70" i="3"/>
  <c r="E69" i="3"/>
  <c r="E66" i="3"/>
  <c r="E65" i="3"/>
  <c r="I75" i="3"/>
  <c r="I73" i="3"/>
  <c r="I72" i="3"/>
  <c r="I70" i="3"/>
  <c r="I69" i="3"/>
  <c r="I66" i="3"/>
  <c r="I65" i="3"/>
  <c r="E63" i="3"/>
  <c r="K59" i="3"/>
  <c r="K58" i="3"/>
  <c r="K57" i="3"/>
  <c r="L56" i="3"/>
  <c r="E56" i="3"/>
  <c r="K55" i="3"/>
  <c r="M54" i="3"/>
  <c r="I54" i="3"/>
  <c r="K54" i="3"/>
  <c r="E53" i="3"/>
  <c r="E52" i="3"/>
  <c r="E51" i="3"/>
  <c r="E50" i="3"/>
  <c r="E48" i="3"/>
  <c r="F47" i="3"/>
  <c r="E46" i="3"/>
  <c r="E45" i="3"/>
  <c r="E44" i="3"/>
  <c r="E43" i="3"/>
  <c r="C40" i="3"/>
  <c r="E36" i="3"/>
  <c r="C36" i="3"/>
  <c r="C33" i="3"/>
  <c r="I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6" i="3"/>
  <c r="C14" i="3"/>
  <c r="C13" i="3"/>
  <c r="K30" i="3"/>
  <c r="K20" i="3"/>
  <c r="K16" i="3"/>
  <c r="K14" i="3"/>
  <c r="L40" i="3"/>
  <c r="E40" i="3"/>
  <c r="E38" i="3"/>
  <c r="E34" i="3"/>
  <c r="E32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E14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K13" i="3"/>
  <c r="I47" i="3"/>
  <c r="K40" i="3"/>
  <c r="C47" i="3"/>
  <c r="C67" i="3"/>
  <c r="C74" i="3"/>
  <c r="C56" i="3"/>
  <c r="L67" i="3"/>
  <c r="E67" i="3"/>
  <c r="I40" i="3"/>
  <c r="K56" i="3"/>
  <c r="F76" i="3"/>
  <c r="E76" i="3"/>
  <c r="E47" i="3"/>
  <c r="I56" i="3"/>
  <c r="L76" i="3"/>
  <c r="I76" i="3"/>
  <c r="L75" i="33"/>
  <c r="I75" i="33"/>
  <c r="F75" i="33"/>
  <c r="C75" i="33"/>
  <c r="L73" i="33"/>
  <c r="I73" i="33"/>
  <c r="F73" i="33"/>
  <c r="C73" i="33"/>
  <c r="L72" i="33"/>
  <c r="I72" i="33"/>
  <c r="F72" i="33"/>
  <c r="C72" i="33"/>
  <c r="L70" i="33"/>
  <c r="I70" i="33"/>
  <c r="F70" i="33"/>
  <c r="C70" i="33"/>
  <c r="L69" i="33"/>
  <c r="I69" i="33"/>
  <c r="F69" i="33"/>
  <c r="C69" i="33"/>
  <c r="L66" i="33"/>
  <c r="I66" i="33"/>
  <c r="F66" i="33"/>
  <c r="C66" i="33"/>
  <c r="L65" i="33"/>
  <c r="I65" i="33"/>
  <c r="F65" i="33"/>
  <c r="C65" i="33"/>
  <c r="L64" i="33"/>
  <c r="I64" i="33"/>
  <c r="F64" i="33"/>
  <c r="C64" i="33"/>
  <c r="L63" i="33"/>
  <c r="I63" i="33"/>
  <c r="F63" i="33"/>
  <c r="C63" i="33"/>
  <c r="L62" i="33"/>
  <c r="I62" i="33"/>
  <c r="F62" i="33"/>
  <c r="C62" i="33"/>
  <c r="L61" i="33"/>
  <c r="I61" i="33"/>
  <c r="F61" i="33"/>
  <c r="C61" i="33"/>
  <c r="L60" i="33"/>
  <c r="I60" i="33"/>
  <c r="F60" i="33"/>
  <c r="C60" i="33"/>
  <c r="L59" i="33"/>
  <c r="I59" i="33"/>
  <c r="F59" i="33"/>
  <c r="C59" i="33"/>
  <c r="L58" i="33"/>
  <c r="I58" i="33"/>
  <c r="F58" i="33"/>
  <c r="C58" i="33"/>
  <c r="L57" i="33"/>
  <c r="I57" i="33"/>
  <c r="F57" i="33"/>
  <c r="C57" i="33"/>
  <c r="L56" i="33"/>
  <c r="I56" i="33"/>
  <c r="L55" i="33"/>
  <c r="I55" i="33"/>
  <c r="F55" i="33"/>
  <c r="C55" i="33"/>
  <c r="L54" i="33"/>
  <c r="I54" i="33"/>
  <c r="F54" i="33"/>
  <c r="G54" i="33"/>
  <c r="E54" i="33"/>
  <c r="C54" i="33"/>
  <c r="L53" i="33"/>
  <c r="K53" i="33"/>
  <c r="I53" i="33"/>
  <c r="F53" i="33"/>
  <c r="E53" i="33"/>
  <c r="C53" i="33"/>
  <c r="L52" i="33"/>
  <c r="K52" i="33"/>
  <c r="I52" i="33"/>
  <c r="F52" i="33"/>
  <c r="E52" i="33"/>
  <c r="C52" i="33"/>
  <c r="L51" i="33"/>
  <c r="K51" i="33"/>
  <c r="I51" i="33"/>
  <c r="F51" i="33"/>
  <c r="E51" i="33"/>
  <c r="C51" i="33"/>
  <c r="L50" i="33"/>
  <c r="K50" i="33"/>
  <c r="I50" i="33"/>
  <c r="F50" i="33"/>
  <c r="E50" i="33"/>
  <c r="C50" i="33"/>
  <c r="L48" i="33"/>
  <c r="K48" i="33"/>
  <c r="I48" i="33"/>
  <c r="F48" i="33"/>
  <c r="E48" i="33"/>
  <c r="C48" i="33"/>
  <c r="L46" i="33"/>
  <c r="K46" i="33"/>
  <c r="I46" i="33"/>
  <c r="F46" i="33"/>
  <c r="E46" i="33"/>
  <c r="C46" i="33"/>
  <c r="L45" i="33"/>
  <c r="K45" i="33"/>
  <c r="I45" i="33"/>
  <c r="F45" i="33"/>
  <c r="E45" i="33"/>
  <c r="C45" i="33"/>
  <c r="L44" i="33"/>
  <c r="K44" i="33"/>
  <c r="I44" i="33"/>
  <c r="F44" i="33"/>
  <c r="E44" i="33"/>
  <c r="C44" i="33"/>
  <c r="L43" i="33"/>
  <c r="K43" i="33"/>
  <c r="I43" i="33"/>
  <c r="F43" i="33"/>
  <c r="E43" i="33"/>
  <c r="C43" i="33"/>
  <c r="L42" i="33"/>
  <c r="M42" i="33"/>
  <c r="I42" i="33"/>
  <c r="F42" i="33"/>
  <c r="G42" i="33"/>
  <c r="E42" i="33"/>
  <c r="C42" i="33"/>
  <c r="L39" i="33"/>
  <c r="K39" i="33"/>
  <c r="I39" i="33"/>
  <c r="F39" i="33"/>
  <c r="E39" i="33"/>
  <c r="C39" i="33"/>
  <c r="L38" i="33"/>
  <c r="K38" i="33"/>
  <c r="I38" i="33"/>
  <c r="F38" i="33"/>
  <c r="E38" i="33"/>
  <c r="C38" i="33"/>
  <c r="L36" i="33"/>
  <c r="K36" i="33"/>
  <c r="I36" i="33"/>
  <c r="F36" i="33"/>
  <c r="E36" i="33"/>
  <c r="C36" i="33"/>
  <c r="L34" i="33"/>
  <c r="K34" i="33"/>
  <c r="I34" i="33"/>
  <c r="F34" i="33"/>
  <c r="E34" i="33"/>
  <c r="C34" i="33"/>
  <c r="M33" i="33"/>
  <c r="L33" i="33"/>
  <c r="K33" i="33"/>
  <c r="I33" i="33"/>
  <c r="F33" i="33"/>
  <c r="G33" i="33"/>
  <c r="L32" i="33"/>
  <c r="M32" i="33"/>
  <c r="I32" i="33"/>
  <c r="F32" i="33"/>
  <c r="G32" i="33"/>
  <c r="C32" i="33"/>
  <c r="L31" i="33"/>
  <c r="M31" i="33"/>
  <c r="I31" i="33"/>
  <c r="F31" i="33"/>
  <c r="G31" i="33"/>
  <c r="E31" i="33"/>
  <c r="C31" i="33"/>
  <c r="M30" i="33"/>
  <c r="L30" i="33"/>
  <c r="K30" i="33"/>
  <c r="I30" i="33"/>
  <c r="F30" i="33"/>
  <c r="G30" i="33"/>
  <c r="C30" i="33"/>
  <c r="L29" i="33"/>
  <c r="K29" i="33"/>
  <c r="I29" i="33"/>
  <c r="F29" i="33"/>
  <c r="E29" i="33"/>
  <c r="C29" i="33"/>
  <c r="L28" i="33"/>
  <c r="K28" i="33"/>
  <c r="I28" i="33"/>
  <c r="F28" i="33"/>
  <c r="E28" i="33"/>
  <c r="L27" i="33"/>
  <c r="K27" i="33"/>
  <c r="I27" i="33"/>
  <c r="F27" i="33"/>
  <c r="E27" i="33"/>
  <c r="C27" i="33"/>
  <c r="L26" i="33"/>
  <c r="K26" i="33"/>
  <c r="I26" i="33"/>
  <c r="F26" i="33"/>
  <c r="E26" i="33"/>
  <c r="L25" i="33"/>
  <c r="K25" i="33"/>
  <c r="I25" i="33"/>
  <c r="F25" i="33"/>
  <c r="E25" i="33"/>
  <c r="C25" i="33"/>
  <c r="L24" i="33"/>
  <c r="K24" i="33"/>
  <c r="I24" i="33"/>
  <c r="F24" i="33"/>
  <c r="E24" i="33"/>
  <c r="L23" i="33"/>
  <c r="K23" i="33"/>
  <c r="I23" i="33"/>
  <c r="F23" i="33"/>
  <c r="E23" i="33"/>
  <c r="C23" i="33"/>
  <c r="L22" i="33"/>
  <c r="K22" i="33"/>
  <c r="I22" i="33"/>
  <c r="F22" i="33"/>
  <c r="E22" i="33"/>
  <c r="L21" i="33"/>
  <c r="K21" i="33"/>
  <c r="I21" i="33"/>
  <c r="F21" i="33"/>
  <c r="E21" i="33"/>
  <c r="C21" i="33"/>
  <c r="L20" i="33"/>
  <c r="M20" i="33"/>
  <c r="I20" i="33"/>
  <c r="F20" i="33"/>
  <c r="G20" i="33"/>
  <c r="C20" i="33"/>
  <c r="L19" i="33"/>
  <c r="K19" i="33"/>
  <c r="I19" i="33"/>
  <c r="F19" i="33"/>
  <c r="E19" i="33"/>
  <c r="C19" i="33"/>
  <c r="L18" i="33"/>
  <c r="K18" i="33"/>
  <c r="I18" i="33"/>
  <c r="F18" i="33"/>
  <c r="E18" i="33"/>
  <c r="C18" i="33"/>
  <c r="L17" i="33"/>
  <c r="K17" i="33"/>
  <c r="I17" i="33"/>
  <c r="F17" i="33"/>
  <c r="E17" i="33"/>
  <c r="C17" i="33"/>
  <c r="L16" i="33"/>
  <c r="K16" i="33"/>
  <c r="I16" i="33"/>
  <c r="F16" i="33"/>
  <c r="E16" i="33"/>
  <c r="J15" i="33"/>
  <c r="J40" i="33"/>
  <c r="L14" i="33"/>
  <c r="K14" i="33"/>
  <c r="I14" i="33"/>
  <c r="F14" i="33"/>
  <c r="E14" i="33"/>
  <c r="C14" i="33"/>
  <c r="L13" i="33"/>
  <c r="K13" i="33"/>
  <c r="I13" i="33"/>
  <c r="F13" i="33"/>
  <c r="E13" i="33"/>
  <c r="C13" i="33"/>
  <c r="L75" i="22"/>
  <c r="M75" i="22"/>
  <c r="K75" i="22"/>
  <c r="I75" i="22"/>
  <c r="F75" i="22"/>
  <c r="G75" i="22"/>
  <c r="E75" i="22"/>
  <c r="C75" i="22"/>
  <c r="L73" i="22"/>
  <c r="L72" i="22"/>
  <c r="L70" i="22"/>
  <c r="L69" i="22"/>
  <c r="L74" i="22"/>
  <c r="K73" i="22"/>
  <c r="I73" i="22"/>
  <c r="F73" i="22"/>
  <c r="F72" i="22"/>
  <c r="F70" i="22"/>
  <c r="F69" i="22"/>
  <c r="F74" i="22"/>
  <c r="E73" i="22"/>
  <c r="C73" i="22"/>
  <c r="K72" i="22"/>
  <c r="I72" i="22"/>
  <c r="E72" i="22"/>
  <c r="C72" i="22"/>
  <c r="K70" i="22"/>
  <c r="I70" i="22"/>
  <c r="E70" i="22"/>
  <c r="C70" i="22"/>
  <c r="K69" i="22"/>
  <c r="I69" i="22"/>
  <c r="E69" i="22"/>
  <c r="C69" i="22"/>
  <c r="L66" i="22"/>
  <c r="L65" i="22"/>
  <c r="L64" i="22"/>
  <c r="L63" i="22"/>
  <c r="L62" i="22"/>
  <c r="L61" i="22"/>
  <c r="L60" i="22"/>
  <c r="L59" i="22"/>
  <c r="L58" i="22"/>
  <c r="L57" i="22"/>
  <c r="L56" i="22"/>
  <c r="L67" i="22"/>
  <c r="I67" i="22"/>
  <c r="K66" i="22"/>
  <c r="I66" i="22"/>
  <c r="F66" i="22"/>
  <c r="E66" i="22"/>
  <c r="C66" i="22"/>
  <c r="K65" i="22"/>
  <c r="I65" i="22"/>
  <c r="F65" i="22"/>
  <c r="E65" i="22"/>
  <c r="C65" i="22"/>
  <c r="K64" i="22"/>
  <c r="I64" i="22"/>
  <c r="F64" i="22"/>
  <c r="E64" i="22"/>
  <c r="C64" i="22"/>
  <c r="K63" i="22"/>
  <c r="I63" i="22"/>
  <c r="F63" i="22"/>
  <c r="E63" i="22"/>
  <c r="C63" i="22"/>
  <c r="K62" i="22"/>
  <c r="I62" i="22"/>
  <c r="F62" i="22"/>
  <c r="E62" i="22"/>
  <c r="C62" i="22"/>
  <c r="K61" i="22"/>
  <c r="I61" i="22"/>
  <c r="F61" i="22"/>
  <c r="E61" i="22"/>
  <c r="C61" i="22"/>
  <c r="K60" i="22"/>
  <c r="I60" i="22"/>
  <c r="F60" i="22"/>
  <c r="E60" i="22"/>
  <c r="C60" i="22"/>
  <c r="K59" i="22"/>
  <c r="I59" i="22"/>
  <c r="F59" i="22"/>
  <c r="E59" i="22"/>
  <c r="C59" i="22"/>
  <c r="K58" i="22"/>
  <c r="I58" i="22"/>
  <c r="F58" i="22"/>
  <c r="E58" i="22"/>
  <c r="C58" i="22"/>
  <c r="K57" i="22"/>
  <c r="I57" i="22"/>
  <c r="F57" i="22"/>
  <c r="E57" i="22"/>
  <c r="C57" i="22"/>
  <c r="K56" i="22"/>
  <c r="I56" i="22"/>
  <c r="L55" i="22"/>
  <c r="K55" i="22"/>
  <c r="I55" i="22"/>
  <c r="F55" i="22"/>
  <c r="F52" i="22"/>
  <c r="F51" i="22"/>
  <c r="F50" i="22"/>
  <c r="F54" i="22"/>
  <c r="F56" i="22"/>
  <c r="C56" i="22"/>
  <c r="E55" i="22"/>
  <c r="C55" i="22"/>
  <c r="L54" i="22"/>
  <c r="M54" i="22"/>
  <c r="K54" i="22"/>
  <c r="I54" i="22"/>
  <c r="G54" i="22"/>
  <c r="E54" i="22"/>
  <c r="C54" i="22"/>
  <c r="L53" i="22"/>
  <c r="K53" i="22"/>
  <c r="I53" i="22"/>
  <c r="E53" i="22"/>
  <c r="C53" i="22"/>
  <c r="L52" i="22"/>
  <c r="K52" i="22"/>
  <c r="I52" i="22"/>
  <c r="E52" i="22"/>
  <c r="C52" i="22"/>
  <c r="L51" i="22"/>
  <c r="K51" i="22"/>
  <c r="I51" i="22"/>
  <c r="E51" i="22"/>
  <c r="C51" i="22"/>
  <c r="L50" i="22"/>
  <c r="K50" i="22"/>
  <c r="I50" i="22"/>
  <c r="E50" i="22"/>
  <c r="C50" i="22"/>
  <c r="L48" i="22"/>
  <c r="K48" i="22"/>
  <c r="I48" i="22"/>
  <c r="F48" i="22"/>
  <c r="E48" i="22"/>
  <c r="C48" i="22"/>
  <c r="L46" i="22"/>
  <c r="L45" i="22"/>
  <c r="L44" i="22"/>
  <c r="L43" i="22"/>
  <c r="L42" i="22"/>
  <c r="L47" i="22"/>
  <c r="I47" i="22"/>
  <c r="K46" i="22"/>
  <c r="I46" i="22"/>
  <c r="F46" i="22"/>
  <c r="F45" i="22"/>
  <c r="F44" i="22"/>
  <c r="F43" i="22"/>
  <c r="F42" i="22"/>
  <c r="F47" i="22"/>
  <c r="C47" i="22"/>
  <c r="E46" i="22"/>
  <c r="C46" i="22"/>
  <c r="M45" i="22"/>
  <c r="K45" i="22"/>
  <c r="I45" i="22"/>
  <c r="G45" i="22"/>
  <c r="E45" i="22"/>
  <c r="C45" i="22"/>
  <c r="M44" i="22"/>
  <c r="K44" i="22"/>
  <c r="I44" i="22"/>
  <c r="G44" i="22"/>
  <c r="E44" i="22"/>
  <c r="C44" i="22"/>
  <c r="M43" i="22"/>
  <c r="K43" i="22"/>
  <c r="I43" i="22"/>
  <c r="G43" i="22"/>
  <c r="E43" i="22"/>
  <c r="C43" i="22"/>
  <c r="M42" i="22"/>
  <c r="K42" i="22"/>
  <c r="I42" i="22"/>
  <c r="G42" i="22"/>
  <c r="E42" i="22"/>
  <c r="C42" i="22"/>
  <c r="L39" i="22"/>
  <c r="K39" i="22"/>
  <c r="I39" i="22"/>
  <c r="F39" i="22"/>
  <c r="E39" i="22"/>
  <c r="C39" i="22"/>
  <c r="L38" i="22"/>
  <c r="K38" i="22"/>
  <c r="I38" i="22"/>
  <c r="F38" i="22"/>
  <c r="E38" i="22"/>
  <c r="C38" i="22"/>
  <c r="L36" i="22"/>
  <c r="K36" i="22"/>
  <c r="I36" i="22"/>
  <c r="F36" i="22"/>
  <c r="E36" i="22"/>
  <c r="C36" i="22"/>
  <c r="L34" i="22"/>
  <c r="K34" i="22"/>
  <c r="I34" i="22"/>
  <c r="F34" i="22"/>
  <c r="E34" i="22"/>
  <c r="C34" i="22"/>
  <c r="L33" i="22"/>
  <c r="M33" i="22"/>
  <c r="K33" i="22"/>
  <c r="I33" i="22"/>
  <c r="F33" i="22"/>
  <c r="G33" i="22"/>
  <c r="E33" i="22"/>
  <c r="C33" i="22"/>
  <c r="L32" i="22"/>
  <c r="M32" i="22"/>
  <c r="K32" i="22"/>
  <c r="I32" i="22"/>
  <c r="F32" i="22"/>
  <c r="G32" i="22"/>
  <c r="E32" i="22"/>
  <c r="C32" i="22"/>
  <c r="L31" i="22"/>
  <c r="M31" i="22"/>
  <c r="K31" i="22"/>
  <c r="I31" i="22"/>
  <c r="F31" i="22"/>
  <c r="G31" i="22"/>
  <c r="E31" i="22"/>
  <c r="C31" i="22"/>
  <c r="L30" i="22"/>
  <c r="M30" i="22"/>
  <c r="K30" i="22"/>
  <c r="I30" i="22"/>
  <c r="F30" i="22"/>
  <c r="G30" i="22"/>
  <c r="E30" i="22"/>
  <c r="C30" i="22"/>
  <c r="L29" i="22"/>
  <c r="K29" i="22"/>
  <c r="I29" i="22"/>
  <c r="F29" i="22"/>
  <c r="E29" i="22"/>
  <c r="C29" i="22"/>
  <c r="L28" i="22"/>
  <c r="K28" i="22"/>
  <c r="I28" i="22"/>
  <c r="F28" i="22"/>
  <c r="E28" i="22"/>
  <c r="C28" i="22"/>
  <c r="L27" i="22"/>
  <c r="K27" i="22"/>
  <c r="I27" i="22"/>
  <c r="F27" i="22"/>
  <c r="E27" i="22"/>
  <c r="C27" i="22"/>
  <c r="L26" i="22"/>
  <c r="K26" i="22"/>
  <c r="I26" i="22"/>
  <c r="F26" i="22"/>
  <c r="E26" i="22"/>
  <c r="C26" i="22"/>
  <c r="L25" i="22"/>
  <c r="K25" i="22"/>
  <c r="I25" i="22"/>
  <c r="F25" i="22"/>
  <c r="E25" i="22"/>
  <c r="C25" i="22"/>
  <c r="L24" i="22"/>
  <c r="K24" i="22"/>
  <c r="I24" i="22"/>
  <c r="F24" i="22"/>
  <c r="E24" i="22"/>
  <c r="C24" i="22"/>
  <c r="L23" i="22"/>
  <c r="K23" i="22"/>
  <c r="I23" i="22"/>
  <c r="F23" i="22"/>
  <c r="E23" i="22"/>
  <c r="C23" i="22"/>
  <c r="L22" i="22"/>
  <c r="K22" i="22"/>
  <c r="I22" i="22"/>
  <c r="F22" i="22"/>
  <c r="E22" i="22"/>
  <c r="C22" i="22"/>
  <c r="L21" i="22"/>
  <c r="K21" i="22"/>
  <c r="I21" i="22"/>
  <c r="F21" i="22"/>
  <c r="E21" i="22"/>
  <c r="C21" i="22"/>
  <c r="L20" i="22"/>
  <c r="M20" i="22"/>
  <c r="K20" i="22"/>
  <c r="I20" i="22"/>
  <c r="F20" i="22"/>
  <c r="G20" i="22"/>
  <c r="E20" i="22"/>
  <c r="C20" i="22"/>
  <c r="L19" i="22"/>
  <c r="K19" i="22"/>
  <c r="I19" i="22"/>
  <c r="F19" i="22"/>
  <c r="E19" i="22"/>
  <c r="C19" i="22"/>
  <c r="L18" i="22"/>
  <c r="K18" i="22"/>
  <c r="I18" i="22"/>
  <c r="F18" i="22"/>
  <c r="E18" i="22"/>
  <c r="C18" i="22"/>
  <c r="L17" i="22"/>
  <c r="K17" i="22"/>
  <c r="I17" i="22"/>
  <c r="F17" i="22"/>
  <c r="E17" i="22"/>
  <c r="C17" i="22"/>
  <c r="L16" i="22"/>
  <c r="K16" i="22"/>
  <c r="I16" i="22"/>
  <c r="F16" i="22"/>
  <c r="E16" i="22"/>
  <c r="C16" i="22"/>
  <c r="J15" i="22"/>
  <c r="J40" i="22"/>
  <c r="J76" i="22"/>
  <c r="D15" i="22"/>
  <c r="D40" i="22"/>
  <c r="D76" i="22"/>
  <c r="L14" i="22"/>
  <c r="K14" i="22"/>
  <c r="I14" i="22"/>
  <c r="F14" i="22"/>
  <c r="E14" i="22"/>
  <c r="C14" i="22"/>
  <c r="L13" i="22"/>
  <c r="K13" i="22"/>
  <c r="I13" i="22"/>
  <c r="F13" i="22"/>
  <c r="E13" i="22"/>
  <c r="C13" i="22"/>
  <c r="L75" i="31"/>
  <c r="M75" i="31"/>
  <c r="K75" i="31"/>
  <c r="I75" i="31"/>
  <c r="F75" i="31"/>
  <c r="G75" i="31"/>
  <c r="C75" i="31"/>
  <c r="L73" i="31"/>
  <c r="K73" i="31"/>
  <c r="I73" i="31"/>
  <c r="F73" i="31"/>
  <c r="C73" i="31"/>
  <c r="L72" i="31"/>
  <c r="K72" i="31"/>
  <c r="I72" i="31"/>
  <c r="F72" i="31"/>
  <c r="E72" i="31"/>
  <c r="C72" i="31"/>
  <c r="L70" i="31"/>
  <c r="K70" i="31"/>
  <c r="I70" i="31"/>
  <c r="F70" i="31"/>
  <c r="E70" i="31"/>
  <c r="L69" i="31"/>
  <c r="K69" i="31"/>
  <c r="I69" i="31"/>
  <c r="F69" i="31"/>
  <c r="E69" i="31"/>
  <c r="C69" i="31"/>
  <c r="L66" i="31"/>
  <c r="K66" i="31"/>
  <c r="I66" i="31"/>
  <c r="F66" i="31"/>
  <c r="E66" i="31"/>
  <c r="L65" i="31"/>
  <c r="K65" i="31"/>
  <c r="I65" i="31"/>
  <c r="F65" i="31"/>
  <c r="E65" i="31"/>
  <c r="C65" i="31"/>
  <c r="L64" i="31"/>
  <c r="K64" i="31"/>
  <c r="I64" i="31"/>
  <c r="F64" i="31"/>
  <c r="E64" i="31"/>
  <c r="L63" i="31"/>
  <c r="K63" i="31"/>
  <c r="I63" i="31"/>
  <c r="F63" i="31"/>
  <c r="E63" i="31"/>
  <c r="C63" i="31"/>
  <c r="L62" i="31"/>
  <c r="K62" i="31"/>
  <c r="I62" i="31"/>
  <c r="F62" i="31"/>
  <c r="E62" i="31"/>
  <c r="L61" i="31"/>
  <c r="K61" i="31"/>
  <c r="I61" i="31"/>
  <c r="F61" i="31"/>
  <c r="E61" i="31"/>
  <c r="C61" i="31"/>
  <c r="L60" i="31"/>
  <c r="K60" i="31"/>
  <c r="I60" i="31"/>
  <c r="F60" i="31"/>
  <c r="E60" i="31"/>
  <c r="L59" i="31"/>
  <c r="K59" i="31"/>
  <c r="I59" i="31"/>
  <c r="F59" i="31"/>
  <c r="E59" i="31"/>
  <c r="C59" i="31"/>
  <c r="L58" i="31"/>
  <c r="K58" i="31"/>
  <c r="I58" i="31"/>
  <c r="F58" i="31"/>
  <c r="E58" i="31"/>
  <c r="L57" i="31"/>
  <c r="K57" i="31"/>
  <c r="I57" i="31"/>
  <c r="F57" i="31"/>
  <c r="E57" i="31"/>
  <c r="C57" i="31"/>
  <c r="L56" i="31"/>
  <c r="K56" i="31"/>
  <c r="I56" i="31"/>
  <c r="L55" i="31"/>
  <c r="K55" i="31"/>
  <c r="I55" i="31"/>
  <c r="F55" i="31"/>
  <c r="E55" i="31"/>
  <c r="C55" i="31"/>
  <c r="L54" i="31"/>
  <c r="M54" i="31"/>
  <c r="K54" i="31"/>
  <c r="I54" i="31"/>
  <c r="F54" i="31"/>
  <c r="G54" i="31"/>
  <c r="E54" i="31"/>
  <c r="C54" i="31"/>
  <c r="L53" i="31"/>
  <c r="K53" i="31"/>
  <c r="I53" i="31"/>
  <c r="F53" i="31"/>
  <c r="E53" i="31"/>
  <c r="C53" i="31"/>
  <c r="L52" i="31"/>
  <c r="K52" i="31"/>
  <c r="F52" i="31"/>
  <c r="E52" i="31"/>
  <c r="C52" i="31"/>
  <c r="L51" i="31"/>
  <c r="K51" i="31"/>
  <c r="I51" i="31"/>
  <c r="F51" i="31"/>
  <c r="E51" i="31"/>
  <c r="C51" i="31"/>
  <c r="L50" i="31"/>
  <c r="K50" i="31"/>
  <c r="F50" i="31"/>
  <c r="E50" i="31"/>
  <c r="C50" i="31"/>
  <c r="L48" i="31"/>
  <c r="K48" i="31"/>
  <c r="I48" i="31"/>
  <c r="F48" i="31"/>
  <c r="E48" i="31"/>
  <c r="C48" i="31"/>
  <c r="L46" i="31"/>
  <c r="K46" i="31"/>
  <c r="I46" i="31"/>
  <c r="F46" i="31"/>
  <c r="E46" i="31"/>
  <c r="C46" i="31"/>
  <c r="L45" i="31"/>
  <c r="K45" i="31"/>
  <c r="I45" i="31"/>
  <c r="F45" i="31"/>
  <c r="E45" i="31"/>
  <c r="C45" i="31"/>
  <c r="L44" i="31"/>
  <c r="K44" i="31"/>
  <c r="I44" i="31"/>
  <c r="F44" i="31"/>
  <c r="E44" i="31"/>
  <c r="C44" i="31"/>
  <c r="L43" i="31"/>
  <c r="K43" i="31"/>
  <c r="I43" i="31"/>
  <c r="F43" i="31"/>
  <c r="E43" i="31"/>
  <c r="C43" i="31"/>
  <c r="L42" i="31"/>
  <c r="M42" i="31"/>
  <c r="K42" i="31"/>
  <c r="I42" i="31"/>
  <c r="F42" i="31"/>
  <c r="G42" i="31"/>
  <c r="E42" i="31"/>
  <c r="C42" i="31"/>
  <c r="L39" i="31"/>
  <c r="K39" i="31"/>
  <c r="I39" i="31"/>
  <c r="F39" i="31"/>
  <c r="E39" i="31"/>
  <c r="C39" i="31"/>
  <c r="L38" i="31"/>
  <c r="K38" i="31"/>
  <c r="I38" i="31"/>
  <c r="F38" i="31"/>
  <c r="E38" i="31"/>
  <c r="C38" i="31"/>
  <c r="L36" i="31"/>
  <c r="K36" i="31"/>
  <c r="I36" i="31"/>
  <c r="F36" i="31"/>
  <c r="E36" i="31"/>
  <c r="C36" i="31"/>
  <c r="L34" i="31"/>
  <c r="K34" i="31"/>
  <c r="I34" i="31"/>
  <c r="F34" i="31"/>
  <c r="E34" i="31"/>
  <c r="C34" i="31"/>
  <c r="M33" i="31"/>
  <c r="L33" i="31"/>
  <c r="K33" i="31"/>
  <c r="I33" i="31"/>
  <c r="F33" i="31"/>
  <c r="G33" i="31"/>
  <c r="E33" i="31"/>
  <c r="C33" i="31"/>
  <c r="M32" i="31"/>
  <c r="L32" i="31"/>
  <c r="K32" i="31"/>
  <c r="I32" i="31"/>
  <c r="F32" i="31"/>
  <c r="G32" i="31"/>
  <c r="E32" i="31"/>
  <c r="C32" i="31"/>
  <c r="M31" i="31"/>
  <c r="L31" i="31"/>
  <c r="K31" i="31"/>
  <c r="I31" i="31"/>
  <c r="F31" i="31"/>
  <c r="G31" i="31"/>
  <c r="E31" i="31"/>
  <c r="C31" i="31"/>
  <c r="M30" i="31"/>
  <c r="L30" i="31"/>
  <c r="K30" i="31"/>
  <c r="I30" i="31"/>
  <c r="F30" i="31"/>
  <c r="G30" i="31"/>
  <c r="E30" i="31"/>
  <c r="C30" i="31"/>
  <c r="L29" i="31"/>
  <c r="K29" i="31"/>
  <c r="F29" i="31"/>
  <c r="E29" i="31"/>
  <c r="C29" i="31"/>
  <c r="L28" i="31"/>
  <c r="K28" i="31"/>
  <c r="I28" i="31"/>
  <c r="F28" i="31"/>
  <c r="E28" i="31"/>
  <c r="C28" i="31"/>
  <c r="L27" i="31"/>
  <c r="K27" i="31"/>
  <c r="F27" i="31"/>
  <c r="E27" i="31"/>
  <c r="C27" i="31"/>
  <c r="L26" i="31"/>
  <c r="K26" i="31"/>
  <c r="I26" i="31"/>
  <c r="F26" i="31"/>
  <c r="E26" i="31"/>
  <c r="C26" i="31"/>
  <c r="L25" i="31"/>
  <c r="K25" i="31"/>
  <c r="F25" i="31"/>
  <c r="E25" i="31"/>
  <c r="C25" i="31"/>
  <c r="L24" i="31"/>
  <c r="K24" i="31"/>
  <c r="I24" i="31"/>
  <c r="F24" i="31"/>
  <c r="E24" i="31"/>
  <c r="C24" i="31"/>
  <c r="L23" i="31"/>
  <c r="K23" i="31"/>
  <c r="F23" i="31"/>
  <c r="E23" i="31"/>
  <c r="C23" i="31"/>
  <c r="L22" i="31"/>
  <c r="K22" i="31"/>
  <c r="I22" i="31"/>
  <c r="F22" i="31"/>
  <c r="E22" i="31"/>
  <c r="C22" i="31"/>
  <c r="L21" i="31"/>
  <c r="K21" i="31"/>
  <c r="F21" i="31"/>
  <c r="E21" i="31"/>
  <c r="C21" i="31"/>
  <c r="L20" i="31"/>
  <c r="M20" i="31"/>
  <c r="I20" i="31"/>
  <c r="F20" i="31"/>
  <c r="G20" i="31"/>
  <c r="E20" i="31"/>
  <c r="C20" i="31"/>
  <c r="L19" i="31"/>
  <c r="K19" i="31"/>
  <c r="I19" i="31"/>
  <c r="F19" i="31"/>
  <c r="E19" i="31"/>
  <c r="C19" i="31"/>
  <c r="L18" i="31"/>
  <c r="K18" i="31"/>
  <c r="F18" i="31"/>
  <c r="E18" i="31"/>
  <c r="C18" i="31"/>
  <c r="L17" i="31"/>
  <c r="K17" i="31"/>
  <c r="I17" i="31"/>
  <c r="F17" i="31"/>
  <c r="E17" i="31"/>
  <c r="C17" i="31"/>
  <c r="L16" i="31"/>
  <c r="K16" i="31"/>
  <c r="F16" i="31"/>
  <c r="E16" i="31"/>
  <c r="C16" i="31"/>
  <c r="L14" i="31"/>
  <c r="K14" i="31"/>
  <c r="I14" i="31"/>
  <c r="F14" i="31"/>
  <c r="E14" i="31"/>
  <c r="C14" i="31"/>
  <c r="L13" i="31"/>
  <c r="K13" i="31"/>
  <c r="F13" i="31"/>
  <c r="E13" i="31"/>
  <c r="L75" i="30"/>
  <c r="M75" i="30"/>
  <c r="I75" i="30"/>
  <c r="F75" i="30"/>
  <c r="G75" i="30"/>
  <c r="C75" i="30"/>
  <c r="L73" i="30"/>
  <c r="K73" i="30"/>
  <c r="I73" i="30"/>
  <c r="F73" i="30"/>
  <c r="C73" i="30"/>
  <c r="L72" i="30"/>
  <c r="K72" i="30"/>
  <c r="F72" i="30"/>
  <c r="E72" i="30"/>
  <c r="L70" i="30"/>
  <c r="K70" i="30"/>
  <c r="I70" i="30"/>
  <c r="F70" i="30"/>
  <c r="E70" i="30"/>
  <c r="C70" i="30"/>
  <c r="L69" i="30"/>
  <c r="K69" i="30"/>
  <c r="I69" i="30"/>
  <c r="F69" i="30"/>
  <c r="E69" i="30"/>
  <c r="C69" i="30"/>
  <c r="L66" i="30"/>
  <c r="K66" i="30"/>
  <c r="F66" i="30"/>
  <c r="E66" i="30"/>
  <c r="L65" i="30"/>
  <c r="K65" i="30"/>
  <c r="I65" i="30"/>
  <c r="F65" i="30"/>
  <c r="E65" i="30"/>
  <c r="C65" i="30"/>
  <c r="L64" i="30"/>
  <c r="K64" i="30"/>
  <c r="I64" i="30"/>
  <c r="F64" i="30"/>
  <c r="E64" i="30"/>
  <c r="L63" i="30"/>
  <c r="K63" i="30"/>
  <c r="I63" i="30"/>
  <c r="F63" i="30"/>
  <c r="E63" i="30"/>
  <c r="C63" i="30"/>
  <c r="L62" i="30"/>
  <c r="K62" i="30"/>
  <c r="F62" i="30"/>
  <c r="E62" i="30"/>
  <c r="L61" i="30"/>
  <c r="K61" i="30"/>
  <c r="I61" i="30"/>
  <c r="F61" i="30"/>
  <c r="E61" i="30"/>
  <c r="C61" i="30"/>
  <c r="L60" i="30"/>
  <c r="K60" i="30"/>
  <c r="I60" i="30"/>
  <c r="F60" i="30"/>
  <c r="E60" i="30"/>
  <c r="C60" i="30"/>
  <c r="L59" i="30"/>
  <c r="K59" i="30"/>
  <c r="F59" i="30"/>
  <c r="E59" i="30"/>
  <c r="C59" i="30"/>
  <c r="L58" i="30"/>
  <c r="K58" i="30"/>
  <c r="I58" i="30"/>
  <c r="F58" i="30"/>
  <c r="E58" i="30"/>
  <c r="C58" i="30"/>
  <c r="L57" i="30"/>
  <c r="K57" i="30"/>
  <c r="I57" i="30"/>
  <c r="F57" i="30"/>
  <c r="E57" i="30"/>
  <c r="C57" i="30"/>
  <c r="L56" i="30"/>
  <c r="K56" i="30"/>
  <c r="I56" i="30"/>
  <c r="L55" i="30"/>
  <c r="K55" i="30"/>
  <c r="F55" i="30"/>
  <c r="E55" i="30"/>
  <c r="C55" i="30"/>
  <c r="L54" i="30"/>
  <c r="M54" i="30"/>
  <c r="F54" i="30"/>
  <c r="G54" i="30"/>
  <c r="E54" i="30"/>
  <c r="C54" i="30"/>
  <c r="L53" i="30"/>
  <c r="K53" i="30"/>
  <c r="I53" i="30"/>
  <c r="F53" i="30"/>
  <c r="E53" i="30"/>
  <c r="C53" i="30"/>
  <c r="L52" i="30"/>
  <c r="K52" i="30"/>
  <c r="F52" i="30"/>
  <c r="E52" i="30"/>
  <c r="C52" i="30"/>
  <c r="L51" i="30"/>
  <c r="K51" i="30"/>
  <c r="I51" i="30"/>
  <c r="F51" i="30"/>
  <c r="E51" i="30"/>
  <c r="C51" i="30"/>
  <c r="L50" i="30"/>
  <c r="K50" i="30"/>
  <c r="I50" i="30"/>
  <c r="F50" i="30"/>
  <c r="E50" i="30"/>
  <c r="C50" i="30"/>
  <c r="L48" i="30"/>
  <c r="K48" i="30"/>
  <c r="F48" i="30"/>
  <c r="E48" i="30"/>
  <c r="C48" i="30"/>
  <c r="L46" i="30"/>
  <c r="K46" i="30"/>
  <c r="I46" i="30"/>
  <c r="F46" i="30"/>
  <c r="E46" i="30"/>
  <c r="C46" i="30"/>
  <c r="L45" i="30"/>
  <c r="K45" i="30"/>
  <c r="I45" i="30"/>
  <c r="F45" i="30"/>
  <c r="E45" i="30"/>
  <c r="C45" i="30"/>
  <c r="L44" i="30"/>
  <c r="K44" i="30"/>
  <c r="I44" i="30"/>
  <c r="F44" i="30"/>
  <c r="E44" i="30"/>
  <c r="C44" i="30"/>
  <c r="L43" i="30"/>
  <c r="K43" i="30"/>
  <c r="F43" i="30"/>
  <c r="E43" i="30"/>
  <c r="C43" i="30"/>
  <c r="L42" i="30"/>
  <c r="M42" i="30"/>
  <c r="F42" i="30"/>
  <c r="G42" i="30"/>
  <c r="C42" i="30"/>
  <c r="L39" i="30"/>
  <c r="K39" i="30"/>
  <c r="I39" i="30"/>
  <c r="F39" i="30"/>
  <c r="E39" i="30"/>
  <c r="C39" i="30"/>
  <c r="L38" i="30"/>
  <c r="K38" i="30"/>
  <c r="I38" i="30"/>
  <c r="F38" i="30"/>
  <c r="E38" i="30"/>
  <c r="C38" i="30"/>
  <c r="L36" i="30"/>
  <c r="K36" i="30"/>
  <c r="I36" i="30"/>
  <c r="F36" i="30"/>
  <c r="E36" i="30"/>
  <c r="C36" i="30"/>
  <c r="L34" i="30"/>
  <c r="K34" i="30"/>
  <c r="I34" i="30"/>
  <c r="F34" i="30"/>
  <c r="E34" i="30"/>
  <c r="C34" i="30"/>
  <c r="L33" i="30"/>
  <c r="M33" i="30"/>
  <c r="F33" i="30"/>
  <c r="G33" i="30"/>
  <c r="E33" i="30"/>
  <c r="C33" i="30"/>
  <c r="L32" i="30"/>
  <c r="M32" i="30"/>
  <c r="F32" i="30"/>
  <c r="G32" i="30"/>
  <c r="E32" i="30"/>
  <c r="C32" i="30"/>
  <c r="L31" i="30"/>
  <c r="M31" i="30"/>
  <c r="F31" i="30"/>
  <c r="G31" i="30"/>
  <c r="E31" i="30"/>
  <c r="C31" i="30"/>
  <c r="L30" i="30"/>
  <c r="M30" i="30"/>
  <c r="F30" i="30"/>
  <c r="G30" i="30"/>
  <c r="E30" i="30"/>
  <c r="C30" i="30"/>
  <c r="L29" i="30"/>
  <c r="K29" i="30"/>
  <c r="I29" i="30"/>
  <c r="F29" i="30"/>
  <c r="E29" i="30"/>
  <c r="C29" i="30"/>
  <c r="L28" i="30"/>
  <c r="K28" i="30"/>
  <c r="I28" i="30"/>
  <c r="F28" i="30"/>
  <c r="E28" i="30"/>
  <c r="C28" i="30"/>
  <c r="L27" i="30"/>
  <c r="K27" i="30"/>
  <c r="I27" i="30"/>
  <c r="F27" i="30"/>
  <c r="E27" i="30"/>
  <c r="C27" i="30"/>
  <c r="L26" i="30"/>
  <c r="K26" i="30"/>
  <c r="I26" i="30"/>
  <c r="F26" i="30"/>
  <c r="E26" i="30"/>
  <c r="C26" i="30"/>
  <c r="L25" i="30"/>
  <c r="K25" i="30"/>
  <c r="I25" i="30"/>
  <c r="F25" i="30"/>
  <c r="E25" i="30"/>
  <c r="C25" i="30"/>
  <c r="L24" i="30"/>
  <c r="K24" i="30"/>
  <c r="I24" i="30"/>
  <c r="F24" i="30"/>
  <c r="E24" i="30"/>
  <c r="C24" i="30"/>
  <c r="L23" i="30"/>
  <c r="K23" i="30"/>
  <c r="I23" i="30"/>
  <c r="F23" i="30"/>
  <c r="E23" i="30"/>
  <c r="C23" i="30"/>
  <c r="L22" i="30"/>
  <c r="K22" i="30"/>
  <c r="I22" i="30"/>
  <c r="F22" i="30"/>
  <c r="E22" i="30"/>
  <c r="C22" i="30"/>
  <c r="L21" i="30"/>
  <c r="K21" i="30"/>
  <c r="I21" i="30"/>
  <c r="F21" i="30"/>
  <c r="E21" i="30"/>
  <c r="C21" i="30"/>
  <c r="L20" i="30"/>
  <c r="M20" i="30"/>
  <c r="F20" i="30"/>
  <c r="G20" i="30"/>
  <c r="E20" i="30"/>
  <c r="C20" i="30"/>
  <c r="L19" i="30"/>
  <c r="K19" i="30"/>
  <c r="I19" i="30"/>
  <c r="F19" i="30"/>
  <c r="E19" i="30"/>
  <c r="C19" i="30"/>
  <c r="L18" i="30"/>
  <c r="K18" i="30"/>
  <c r="I18" i="30"/>
  <c r="F18" i="30"/>
  <c r="E18" i="30"/>
  <c r="C18" i="30"/>
  <c r="L17" i="30"/>
  <c r="K17" i="30"/>
  <c r="I17" i="30"/>
  <c r="F17" i="30"/>
  <c r="E17" i="30"/>
  <c r="C17" i="30"/>
  <c r="L16" i="30"/>
  <c r="K16" i="30"/>
  <c r="I16" i="30"/>
  <c r="F16" i="30"/>
  <c r="E16" i="30"/>
  <c r="C16" i="30"/>
  <c r="L14" i="30"/>
  <c r="K14" i="30"/>
  <c r="F14" i="30"/>
  <c r="E14" i="30"/>
  <c r="C14" i="30"/>
  <c r="L13" i="30"/>
  <c r="K13" i="30"/>
  <c r="I13" i="30"/>
  <c r="F13" i="30"/>
  <c r="E13" i="30"/>
  <c r="C13" i="30"/>
  <c r="L75" i="24"/>
  <c r="M75" i="24"/>
  <c r="K75" i="24"/>
  <c r="I75" i="24"/>
  <c r="F75" i="24"/>
  <c r="G75" i="24"/>
  <c r="E75" i="24"/>
  <c r="C75" i="24"/>
  <c r="L73" i="24"/>
  <c r="K73" i="24"/>
  <c r="I73" i="24"/>
  <c r="F73" i="24"/>
  <c r="E73" i="24"/>
  <c r="C73" i="24"/>
  <c r="L72" i="24"/>
  <c r="K72" i="24"/>
  <c r="F72" i="24"/>
  <c r="E72" i="24"/>
  <c r="L70" i="24"/>
  <c r="K70" i="24"/>
  <c r="I70" i="24"/>
  <c r="F70" i="24"/>
  <c r="E70" i="24"/>
  <c r="C70" i="24"/>
  <c r="L69" i="24"/>
  <c r="K69" i="24"/>
  <c r="I69" i="24"/>
  <c r="F69" i="24"/>
  <c r="E69" i="24"/>
  <c r="L66" i="24"/>
  <c r="K66" i="24"/>
  <c r="I66" i="24"/>
  <c r="F66" i="24"/>
  <c r="E66" i="24"/>
  <c r="C66" i="24"/>
  <c r="L65" i="24"/>
  <c r="K65" i="24"/>
  <c r="I65" i="24"/>
  <c r="F65" i="24"/>
  <c r="E65" i="24"/>
  <c r="C65" i="24"/>
  <c r="L64" i="24"/>
  <c r="K64" i="24"/>
  <c r="I64" i="24"/>
  <c r="F64" i="24"/>
  <c r="E64" i="24"/>
  <c r="L63" i="24"/>
  <c r="K63" i="24"/>
  <c r="I63" i="24"/>
  <c r="F63" i="24"/>
  <c r="E63" i="24"/>
  <c r="L62" i="24"/>
  <c r="K62" i="24"/>
  <c r="I62" i="24"/>
  <c r="F62" i="24"/>
  <c r="E62" i="24"/>
  <c r="C62" i="24"/>
  <c r="L61" i="24"/>
  <c r="K61" i="24"/>
  <c r="I61" i="24"/>
  <c r="F61" i="24"/>
  <c r="E61" i="24"/>
  <c r="L60" i="24"/>
  <c r="K60" i="24"/>
  <c r="I60" i="24"/>
  <c r="F60" i="24"/>
  <c r="E60" i="24"/>
  <c r="C60" i="24"/>
  <c r="L59" i="24"/>
  <c r="K59" i="24"/>
  <c r="I59" i="24"/>
  <c r="F59" i="24"/>
  <c r="E59" i="24"/>
  <c r="L58" i="24"/>
  <c r="K58" i="24"/>
  <c r="I58" i="24"/>
  <c r="F58" i="24"/>
  <c r="E58" i="24"/>
  <c r="C58" i="24"/>
  <c r="L57" i="24"/>
  <c r="K57" i="24"/>
  <c r="I57" i="24"/>
  <c r="F57" i="24"/>
  <c r="E57" i="24"/>
  <c r="L56" i="24"/>
  <c r="K56" i="24"/>
  <c r="L55" i="24"/>
  <c r="K55" i="24"/>
  <c r="I55" i="24"/>
  <c r="F55" i="24"/>
  <c r="E55" i="24"/>
  <c r="C55" i="24"/>
  <c r="L54" i="24"/>
  <c r="M54" i="24"/>
  <c r="I54" i="24"/>
  <c r="F54" i="24"/>
  <c r="G54" i="24"/>
  <c r="E54" i="24"/>
  <c r="C54" i="24"/>
  <c r="L53" i="24"/>
  <c r="K53" i="24"/>
  <c r="I53" i="24"/>
  <c r="F53" i="24"/>
  <c r="E53" i="24"/>
  <c r="C53" i="24"/>
  <c r="L52" i="24"/>
  <c r="K52" i="24"/>
  <c r="I52" i="24"/>
  <c r="F52" i="24"/>
  <c r="E52" i="24"/>
  <c r="C52" i="24"/>
  <c r="L51" i="24"/>
  <c r="K51" i="24"/>
  <c r="I51" i="24"/>
  <c r="F51" i="24"/>
  <c r="E51" i="24"/>
  <c r="C51" i="24"/>
  <c r="L50" i="24"/>
  <c r="K50" i="24"/>
  <c r="F50" i="24"/>
  <c r="E50" i="24"/>
  <c r="C50" i="24"/>
  <c r="L48" i="24"/>
  <c r="K48" i="24"/>
  <c r="I48" i="24"/>
  <c r="F48" i="24"/>
  <c r="E48" i="24"/>
  <c r="C48" i="24"/>
  <c r="L46" i="24"/>
  <c r="I46" i="24"/>
  <c r="F46" i="24"/>
  <c r="E46" i="24"/>
  <c r="C46" i="24"/>
  <c r="L45" i="24"/>
  <c r="M45" i="24"/>
  <c r="I45" i="24"/>
  <c r="F45" i="24"/>
  <c r="G45" i="24"/>
  <c r="E45" i="24"/>
  <c r="C45" i="24"/>
  <c r="L44" i="24"/>
  <c r="M44" i="24"/>
  <c r="K44" i="24"/>
  <c r="I44" i="24"/>
  <c r="F44" i="24"/>
  <c r="G44" i="24"/>
  <c r="C44" i="24"/>
  <c r="L43" i="24"/>
  <c r="M43" i="24"/>
  <c r="K43" i="24"/>
  <c r="I43" i="24"/>
  <c r="F43" i="24"/>
  <c r="G43" i="24"/>
  <c r="E43" i="24"/>
  <c r="C43" i="24"/>
  <c r="L42" i="24"/>
  <c r="M42" i="24"/>
  <c r="I42" i="24"/>
  <c r="F42" i="24"/>
  <c r="G42" i="24"/>
  <c r="C42" i="24"/>
  <c r="L39" i="24"/>
  <c r="K39" i="24"/>
  <c r="I39" i="24"/>
  <c r="F39" i="24"/>
  <c r="E39" i="24"/>
  <c r="C39" i="24"/>
  <c r="L38" i="24"/>
  <c r="K38" i="24"/>
  <c r="I38" i="24"/>
  <c r="F38" i="24"/>
  <c r="E38" i="24"/>
  <c r="C38" i="24"/>
  <c r="L36" i="24"/>
  <c r="K36" i="24"/>
  <c r="I36" i="24"/>
  <c r="F36" i="24"/>
  <c r="E36" i="24"/>
  <c r="C36" i="24"/>
  <c r="L34" i="24"/>
  <c r="K34" i="24"/>
  <c r="I34" i="24"/>
  <c r="F34" i="24"/>
  <c r="E34" i="24"/>
  <c r="C34" i="24"/>
  <c r="L33" i="24"/>
  <c r="M33" i="24"/>
  <c r="F33" i="24"/>
  <c r="G33" i="24"/>
  <c r="E33" i="24"/>
  <c r="C33" i="24"/>
  <c r="L32" i="24"/>
  <c r="M32" i="24"/>
  <c r="F32" i="24"/>
  <c r="G32" i="24"/>
  <c r="E32" i="24"/>
  <c r="C32" i="24"/>
  <c r="L31" i="24"/>
  <c r="M31" i="24"/>
  <c r="F31" i="24"/>
  <c r="G31" i="24"/>
  <c r="E31" i="24"/>
  <c r="C31" i="24"/>
  <c r="L30" i="24"/>
  <c r="M30" i="24"/>
  <c r="F30" i="24"/>
  <c r="G30" i="24"/>
  <c r="E30" i="24"/>
  <c r="C30" i="24"/>
  <c r="L29" i="24"/>
  <c r="K29" i="24"/>
  <c r="I29" i="24"/>
  <c r="F29" i="24"/>
  <c r="E29" i="24"/>
  <c r="C29" i="24"/>
  <c r="L28" i="24"/>
  <c r="K28" i="24"/>
  <c r="I28" i="24"/>
  <c r="F28" i="24"/>
  <c r="E28" i="24"/>
  <c r="C28" i="24"/>
  <c r="L27" i="24"/>
  <c r="K27" i="24"/>
  <c r="I27" i="24"/>
  <c r="F27" i="24"/>
  <c r="E27" i="24"/>
  <c r="C27" i="24"/>
  <c r="L26" i="24"/>
  <c r="K26" i="24"/>
  <c r="I26" i="24"/>
  <c r="F26" i="24"/>
  <c r="E26" i="24"/>
  <c r="C26" i="24"/>
  <c r="L25" i="24"/>
  <c r="K25" i="24"/>
  <c r="I25" i="24"/>
  <c r="F25" i="24"/>
  <c r="E25" i="24"/>
  <c r="C25" i="24"/>
  <c r="L24" i="24"/>
  <c r="K24" i="24"/>
  <c r="I24" i="24"/>
  <c r="F24" i="24"/>
  <c r="E24" i="24"/>
  <c r="C24" i="24"/>
  <c r="L23" i="24"/>
  <c r="K23" i="24"/>
  <c r="I23" i="24"/>
  <c r="F23" i="24"/>
  <c r="E23" i="24"/>
  <c r="C23" i="24"/>
  <c r="L22" i="24"/>
  <c r="K22" i="24"/>
  <c r="I22" i="24"/>
  <c r="F22" i="24"/>
  <c r="E22" i="24"/>
  <c r="C22" i="24"/>
  <c r="L21" i="24"/>
  <c r="K21" i="24"/>
  <c r="I21" i="24"/>
  <c r="F21" i="24"/>
  <c r="E21" i="24"/>
  <c r="C21" i="24"/>
  <c r="L20" i="24"/>
  <c r="M20" i="24"/>
  <c r="I20" i="24"/>
  <c r="F20" i="24"/>
  <c r="G20" i="24"/>
  <c r="E20" i="24"/>
  <c r="C20" i="24"/>
  <c r="L19" i="24"/>
  <c r="K19" i="24"/>
  <c r="I19" i="24"/>
  <c r="F19" i="24"/>
  <c r="E19" i="24"/>
  <c r="C19" i="24"/>
  <c r="L18" i="24"/>
  <c r="K18" i="24"/>
  <c r="I18" i="24"/>
  <c r="F18" i="24"/>
  <c r="E18" i="24"/>
  <c r="C18" i="24"/>
  <c r="L17" i="24"/>
  <c r="K17" i="24"/>
  <c r="I17" i="24"/>
  <c r="F17" i="24"/>
  <c r="E17" i="24"/>
  <c r="C17" i="24"/>
  <c r="L16" i="24"/>
  <c r="K16" i="24"/>
  <c r="F16" i="24"/>
  <c r="E16" i="24"/>
  <c r="C16" i="24"/>
  <c r="L14" i="24"/>
  <c r="K14" i="24"/>
  <c r="F14" i="24"/>
  <c r="E14" i="24"/>
  <c r="C14" i="24"/>
  <c r="L13" i="24"/>
  <c r="K13" i="24"/>
  <c r="I13" i="24"/>
  <c r="F13" i="24"/>
  <c r="E13" i="24"/>
  <c r="C13" i="24"/>
  <c r="M75" i="29"/>
  <c r="L75" i="29"/>
  <c r="K75" i="29"/>
  <c r="I75" i="29"/>
  <c r="F75" i="29"/>
  <c r="G75" i="29"/>
  <c r="E75" i="29"/>
  <c r="C75" i="29"/>
  <c r="L73" i="29"/>
  <c r="K73" i="29"/>
  <c r="I73" i="29"/>
  <c r="F73" i="29"/>
  <c r="E73" i="29"/>
  <c r="C73" i="29"/>
  <c r="L72" i="29"/>
  <c r="K72" i="29"/>
  <c r="I72" i="29"/>
  <c r="F72" i="29"/>
  <c r="E72" i="29"/>
  <c r="C72" i="29"/>
  <c r="L70" i="29"/>
  <c r="K70" i="29"/>
  <c r="F70" i="29"/>
  <c r="E70" i="29"/>
  <c r="L69" i="29"/>
  <c r="K69" i="29"/>
  <c r="I69" i="29"/>
  <c r="F69" i="29"/>
  <c r="E69" i="29"/>
  <c r="C69" i="29"/>
  <c r="L66" i="29"/>
  <c r="K66" i="29"/>
  <c r="I66" i="29"/>
  <c r="F66" i="29"/>
  <c r="E66" i="29"/>
  <c r="L65" i="29"/>
  <c r="K65" i="29"/>
  <c r="I65" i="29"/>
  <c r="F65" i="29"/>
  <c r="E65" i="29"/>
  <c r="C65" i="29"/>
  <c r="L64" i="29"/>
  <c r="K64" i="29"/>
  <c r="F64" i="29"/>
  <c r="E64" i="29"/>
  <c r="L63" i="29"/>
  <c r="K63" i="29"/>
  <c r="I63" i="29"/>
  <c r="F63" i="29"/>
  <c r="E63" i="29"/>
  <c r="C63" i="29"/>
  <c r="L62" i="29"/>
  <c r="K62" i="29"/>
  <c r="I62" i="29"/>
  <c r="F62" i="29"/>
  <c r="E62" i="29"/>
  <c r="L61" i="29"/>
  <c r="K61" i="29"/>
  <c r="I61" i="29"/>
  <c r="F61" i="29"/>
  <c r="E61" i="29"/>
  <c r="C61" i="29"/>
  <c r="L60" i="29"/>
  <c r="K60" i="29"/>
  <c r="F60" i="29"/>
  <c r="E60" i="29"/>
  <c r="L59" i="29"/>
  <c r="K59" i="29"/>
  <c r="I59" i="29"/>
  <c r="F59" i="29"/>
  <c r="E59" i="29"/>
  <c r="C59" i="29"/>
  <c r="L58" i="29"/>
  <c r="K58" i="29"/>
  <c r="I58" i="29"/>
  <c r="F58" i="29"/>
  <c r="E58" i="29"/>
  <c r="L57" i="29"/>
  <c r="K57" i="29"/>
  <c r="I57" i="29"/>
  <c r="F57" i="29"/>
  <c r="E57" i="29"/>
  <c r="C57" i="29"/>
  <c r="L56" i="29"/>
  <c r="K56" i="29"/>
  <c r="L55" i="29"/>
  <c r="K55" i="29"/>
  <c r="I55" i="29"/>
  <c r="F55" i="29"/>
  <c r="E55" i="29"/>
  <c r="C55" i="29"/>
  <c r="L54" i="29"/>
  <c r="M54" i="29"/>
  <c r="F54" i="29"/>
  <c r="G54" i="29"/>
  <c r="E54" i="29"/>
  <c r="C54" i="29"/>
  <c r="L53" i="29"/>
  <c r="K53" i="29"/>
  <c r="I53" i="29"/>
  <c r="F53" i="29"/>
  <c r="E53" i="29"/>
  <c r="C53" i="29"/>
  <c r="L52" i="29"/>
  <c r="K52" i="29"/>
  <c r="I52" i="29"/>
  <c r="F52" i="29"/>
  <c r="E52" i="29"/>
  <c r="C52" i="29"/>
  <c r="L51" i="29"/>
  <c r="K51" i="29"/>
  <c r="I51" i="29"/>
  <c r="F51" i="29"/>
  <c r="E51" i="29"/>
  <c r="C51" i="29"/>
  <c r="L50" i="29"/>
  <c r="K50" i="29"/>
  <c r="I50" i="29"/>
  <c r="F50" i="29"/>
  <c r="E50" i="29"/>
  <c r="C50" i="29"/>
  <c r="L48" i="29"/>
  <c r="K48" i="29"/>
  <c r="I48" i="29"/>
  <c r="F48" i="29"/>
  <c r="E48" i="29"/>
  <c r="C48" i="29"/>
  <c r="L46" i="29"/>
  <c r="K46" i="29"/>
  <c r="I46" i="29"/>
  <c r="F46" i="29"/>
  <c r="E46" i="29"/>
  <c r="C46" i="29"/>
  <c r="L45" i="29"/>
  <c r="K45" i="29"/>
  <c r="I45" i="29"/>
  <c r="F45" i="29"/>
  <c r="G45" i="29"/>
  <c r="C45" i="29"/>
  <c r="L44" i="29"/>
  <c r="K44" i="29"/>
  <c r="I44" i="29"/>
  <c r="F44" i="29"/>
  <c r="G44" i="29"/>
  <c r="E44" i="29"/>
  <c r="C44" i="29"/>
  <c r="L43" i="29"/>
  <c r="K43" i="29"/>
  <c r="I43" i="29"/>
  <c r="F43" i="29"/>
  <c r="G43" i="29"/>
  <c r="C43" i="29"/>
  <c r="M42" i="29"/>
  <c r="L42" i="29"/>
  <c r="K42" i="29"/>
  <c r="I42" i="29"/>
  <c r="F42" i="29"/>
  <c r="G42" i="29"/>
  <c r="C42" i="29"/>
  <c r="L39" i="29"/>
  <c r="K39" i="29"/>
  <c r="I39" i="29"/>
  <c r="F39" i="29"/>
  <c r="E39" i="29"/>
  <c r="C39" i="29"/>
  <c r="L38" i="29"/>
  <c r="K38" i="29"/>
  <c r="F38" i="29"/>
  <c r="E38" i="29"/>
  <c r="C38" i="29"/>
  <c r="L36" i="29"/>
  <c r="K36" i="29"/>
  <c r="I36" i="29"/>
  <c r="F36" i="29"/>
  <c r="E36" i="29"/>
  <c r="C36" i="29"/>
  <c r="L34" i="29"/>
  <c r="K34" i="29"/>
  <c r="I34" i="29"/>
  <c r="F34" i="29"/>
  <c r="E34" i="29"/>
  <c r="C34" i="29"/>
  <c r="L33" i="29"/>
  <c r="M33" i="29"/>
  <c r="I33" i="29"/>
  <c r="F33" i="29"/>
  <c r="G33" i="29"/>
  <c r="E33" i="29"/>
  <c r="C33" i="29"/>
  <c r="M32" i="29"/>
  <c r="L32" i="29"/>
  <c r="K32" i="29"/>
  <c r="I32" i="29"/>
  <c r="F32" i="29"/>
  <c r="G32" i="29"/>
  <c r="C32" i="29"/>
  <c r="M31" i="29"/>
  <c r="L31" i="29"/>
  <c r="K31" i="29"/>
  <c r="I31" i="29"/>
  <c r="F31" i="29"/>
  <c r="G31" i="29"/>
  <c r="C31" i="29"/>
  <c r="M30" i="29"/>
  <c r="L30" i="29"/>
  <c r="K30" i="29"/>
  <c r="I30" i="29"/>
  <c r="F30" i="29"/>
  <c r="G30" i="29"/>
  <c r="C30" i="29"/>
  <c r="L29" i="29"/>
  <c r="K29" i="29"/>
  <c r="F29" i="29"/>
  <c r="E29" i="29"/>
  <c r="C29" i="29"/>
  <c r="L28" i="29"/>
  <c r="K28" i="29"/>
  <c r="I28" i="29"/>
  <c r="F28" i="29"/>
  <c r="E28" i="29"/>
  <c r="C28" i="29"/>
  <c r="L27" i="29"/>
  <c r="K27" i="29"/>
  <c r="I27" i="29"/>
  <c r="F27" i="29"/>
  <c r="E27" i="29"/>
  <c r="C27" i="29"/>
  <c r="L26" i="29"/>
  <c r="K26" i="29"/>
  <c r="I26" i="29"/>
  <c r="F26" i="29"/>
  <c r="E26" i="29"/>
  <c r="C26" i="29"/>
  <c r="L25" i="29"/>
  <c r="K25" i="29"/>
  <c r="F25" i="29"/>
  <c r="E25" i="29"/>
  <c r="C25" i="29"/>
  <c r="L24" i="29"/>
  <c r="K24" i="29"/>
  <c r="I24" i="29"/>
  <c r="F24" i="29"/>
  <c r="E24" i="29"/>
  <c r="C24" i="29"/>
  <c r="L23" i="29"/>
  <c r="K23" i="29"/>
  <c r="I23" i="29"/>
  <c r="F23" i="29"/>
  <c r="E23" i="29"/>
  <c r="C23" i="29"/>
  <c r="L22" i="29"/>
  <c r="K22" i="29"/>
  <c r="I22" i="29"/>
  <c r="F22" i="29"/>
  <c r="E22" i="29"/>
  <c r="L21" i="29"/>
  <c r="K21" i="29"/>
  <c r="I21" i="29"/>
  <c r="F21" i="29"/>
  <c r="E21" i="29"/>
  <c r="C21" i="29"/>
  <c r="M20" i="29"/>
  <c r="L20" i="29"/>
  <c r="K20" i="29"/>
  <c r="I20" i="29"/>
  <c r="F20" i="29"/>
  <c r="G20" i="29"/>
  <c r="C20" i="29"/>
  <c r="L19" i="29"/>
  <c r="K19" i="29"/>
  <c r="F19" i="29"/>
  <c r="E19" i="29"/>
  <c r="L18" i="29"/>
  <c r="K18" i="29"/>
  <c r="I18" i="29"/>
  <c r="F18" i="29"/>
  <c r="E18" i="29"/>
  <c r="C18" i="29"/>
  <c r="L17" i="29"/>
  <c r="K17" i="29"/>
  <c r="I17" i="29"/>
  <c r="F17" i="29"/>
  <c r="E17" i="29"/>
  <c r="L16" i="29"/>
  <c r="K16" i="29"/>
  <c r="I16" i="29"/>
  <c r="F16" i="29"/>
  <c r="E16" i="29"/>
  <c r="C16" i="29"/>
  <c r="L14" i="29"/>
  <c r="K14" i="29"/>
  <c r="I14" i="29"/>
  <c r="F14" i="29"/>
  <c r="E14" i="29"/>
  <c r="C14" i="29"/>
  <c r="L13" i="29"/>
  <c r="K13" i="29"/>
  <c r="I13" i="29"/>
  <c r="F13" i="29"/>
  <c r="E13" i="29"/>
  <c r="C13" i="29"/>
  <c r="L75" i="28"/>
  <c r="M75" i="28"/>
  <c r="K75" i="28"/>
  <c r="I75" i="28"/>
  <c r="F75" i="28"/>
  <c r="G75" i="28"/>
  <c r="C75" i="28"/>
  <c r="L73" i="28"/>
  <c r="K73" i="28"/>
  <c r="I73" i="28"/>
  <c r="F73" i="28"/>
  <c r="E73" i="28"/>
  <c r="C73" i="28"/>
  <c r="L72" i="28"/>
  <c r="K72" i="28"/>
  <c r="I72" i="28"/>
  <c r="F72" i="28"/>
  <c r="E72" i="28"/>
  <c r="L70" i="28"/>
  <c r="K70" i="28"/>
  <c r="I70" i="28"/>
  <c r="F70" i="28"/>
  <c r="E70" i="28"/>
  <c r="C70" i="28"/>
  <c r="L69" i="28"/>
  <c r="K69" i="28"/>
  <c r="I69" i="28"/>
  <c r="F69" i="28"/>
  <c r="E69" i="28"/>
  <c r="L66" i="28"/>
  <c r="K66" i="28"/>
  <c r="I66" i="28"/>
  <c r="F66" i="28"/>
  <c r="E66" i="28"/>
  <c r="C66" i="28"/>
  <c r="L65" i="28"/>
  <c r="K65" i="28"/>
  <c r="I65" i="28"/>
  <c r="F65" i="28"/>
  <c r="E65" i="28"/>
  <c r="L64" i="28"/>
  <c r="K64" i="28"/>
  <c r="I64" i="28"/>
  <c r="F64" i="28"/>
  <c r="E64" i="28"/>
  <c r="C64" i="28"/>
  <c r="L63" i="28"/>
  <c r="K63" i="28"/>
  <c r="I63" i="28"/>
  <c r="F63" i="28"/>
  <c r="E63" i="28"/>
  <c r="L62" i="28"/>
  <c r="K62" i="28"/>
  <c r="I62" i="28"/>
  <c r="F62" i="28"/>
  <c r="E62" i="28"/>
  <c r="C62" i="28"/>
  <c r="L61" i="28"/>
  <c r="K61" i="28"/>
  <c r="I61" i="28"/>
  <c r="F61" i="28"/>
  <c r="E61" i="28"/>
  <c r="L60" i="28"/>
  <c r="K60" i="28"/>
  <c r="I60" i="28"/>
  <c r="F60" i="28"/>
  <c r="E60" i="28"/>
  <c r="C60" i="28"/>
  <c r="L59" i="28"/>
  <c r="K59" i="28"/>
  <c r="I59" i="28"/>
  <c r="F59" i="28"/>
  <c r="E59" i="28"/>
  <c r="L58" i="28"/>
  <c r="K58" i="28"/>
  <c r="I58" i="28"/>
  <c r="F58" i="28"/>
  <c r="E58" i="28"/>
  <c r="C58" i="28"/>
  <c r="L57" i="28"/>
  <c r="K57" i="28"/>
  <c r="I57" i="28"/>
  <c r="F57" i="28"/>
  <c r="E57" i="28"/>
  <c r="L56" i="28"/>
  <c r="K56" i="28"/>
  <c r="I56" i="28"/>
  <c r="L55" i="28"/>
  <c r="K55" i="28"/>
  <c r="I55" i="28"/>
  <c r="F55" i="28"/>
  <c r="E55" i="28"/>
  <c r="C55" i="28"/>
  <c r="L54" i="28"/>
  <c r="M54" i="28"/>
  <c r="K54" i="28"/>
  <c r="I54" i="28"/>
  <c r="F54" i="28"/>
  <c r="G54" i="28"/>
  <c r="C54" i="28"/>
  <c r="L53" i="28"/>
  <c r="K53" i="28"/>
  <c r="I53" i="28"/>
  <c r="F53" i="28"/>
  <c r="E53" i="28"/>
  <c r="C53" i="28"/>
  <c r="L52" i="28"/>
  <c r="K52" i="28"/>
  <c r="I52" i="28"/>
  <c r="F52" i="28"/>
  <c r="E52" i="28"/>
  <c r="C52" i="28"/>
  <c r="L51" i="28"/>
  <c r="K51" i="28"/>
  <c r="I51" i="28"/>
  <c r="F51" i="28"/>
  <c r="E51" i="28"/>
  <c r="C51" i="28"/>
  <c r="L50" i="28"/>
  <c r="K50" i="28"/>
  <c r="I50" i="28"/>
  <c r="F50" i="28"/>
  <c r="E50" i="28"/>
  <c r="C50" i="28"/>
  <c r="L48" i="28"/>
  <c r="K48" i="28"/>
  <c r="I48" i="28"/>
  <c r="F48" i="28"/>
  <c r="E48" i="28"/>
  <c r="C48" i="28"/>
  <c r="L46" i="28"/>
  <c r="I46" i="28"/>
  <c r="F46" i="28"/>
  <c r="E46" i="28"/>
  <c r="C46" i="28"/>
  <c r="L45" i="28"/>
  <c r="K45" i="28"/>
  <c r="I45" i="28"/>
  <c r="F45" i="28"/>
  <c r="G45" i="28"/>
  <c r="L44" i="28"/>
  <c r="K44" i="28"/>
  <c r="I44" i="28"/>
  <c r="F44" i="28"/>
  <c r="G44" i="28"/>
  <c r="C44" i="28"/>
  <c r="L43" i="28"/>
  <c r="K43" i="28"/>
  <c r="F43" i="28"/>
  <c r="G43" i="28"/>
  <c r="L42" i="28"/>
  <c r="M42" i="28"/>
  <c r="K42" i="28"/>
  <c r="I42" i="28"/>
  <c r="F42" i="28"/>
  <c r="G42" i="28"/>
  <c r="L39" i="28"/>
  <c r="K39" i="28"/>
  <c r="I39" i="28"/>
  <c r="F39" i="28"/>
  <c r="E39" i="28"/>
  <c r="C39" i="28"/>
  <c r="L38" i="28"/>
  <c r="K38" i="28"/>
  <c r="I38" i="28"/>
  <c r="F38" i="28"/>
  <c r="E38" i="28"/>
  <c r="C38" i="28"/>
  <c r="L36" i="28"/>
  <c r="K36" i="28"/>
  <c r="I36" i="28"/>
  <c r="F36" i="28"/>
  <c r="E36" i="28"/>
  <c r="C36" i="28"/>
  <c r="L34" i="28"/>
  <c r="K34" i="28"/>
  <c r="F34" i="28"/>
  <c r="E34" i="28"/>
  <c r="C34" i="28"/>
  <c r="L33" i="28"/>
  <c r="M33" i="28"/>
  <c r="I33" i="28"/>
  <c r="F33" i="28"/>
  <c r="G33" i="28"/>
  <c r="E33" i="28"/>
  <c r="C33" i="28"/>
  <c r="L32" i="28"/>
  <c r="M32" i="28"/>
  <c r="I32" i="28"/>
  <c r="F32" i="28"/>
  <c r="G32" i="28"/>
  <c r="E32" i="28"/>
  <c r="C32" i="28"/>
  <c r="L31" i="28"/>
  <c r="M31" i="28"/>
  <c r="I31" i="28"/>
  <c r="F31" i="28"/>
  <c r="G31" i="28"/>
  <c r="E31" i="28"/>
  <c r="C31" i="28"/>
  <c r="L30" i="28"/>
  <c r="M30" i="28"/>
  <c r="I30" i="28"/>
  <c r="F30" i="28"/>
  <c r="G30" i="28"/>
  <c r="E30" i="28"/>
  <c r="C30" i="28"/>
  <c r="L29" i="28"/>
  <c r="K29" i="28"/>
  <c r="I29" i="28"/>
  <c r="F29" i="28"/>
  <c r="E29" i="28"/>
  <c r="C29" i="28"/>
  <c r="L28" i="28"/>
  <c r="K28" i="28"/>
  <c r="I28" i="28"/>
  <c r="F28" i="28"/>
  <c r="E28" i="28"/>
  <c r="C28" i="28"/>
  <c r="L27" i="28"/>
  <c r="K27" i="28"/>
  <c r="I27" i="28"/>
  <c r="F27" i="28"/>
  <c r="E27" i="28"/>
  <c r="C27" i="28"/>
  <c r="L26" i="28"/>
  <c r="K26" i="28"/>
  <c r="I26" i="28"/>
  <c r="F26" i="28"/>
  <c r="E26" i="28"/>
  <c r="C26" i="28"/>
  <c r="L25" i="28"/>
  <c r="K25" i="28"/>
  <c r="I25" i="28"/>
  <c r="F25" i="28"/>
  <c r="E25" i="28"/>
  <c r="C25" i="28"/>
  <c r="L24" i="28"/>
  <c r="K24" i="28"/>
  <c r="I24" i="28"/>
  <c r="F24" i="28"/>
  <c r="E24" i="28"/>
  <c r="C24" i="28"/>
  <c r="L23" i="28"/>
  <c r="K23" i="28"/>
  <c r="I23" i="28"/>
  <c r="F23" i="28"/>
  <c r="E23" i="28"/>
  <c r="C23" i="28"/>
  <c r="L22" i="28"/>
  <c r="K22" i="28"/>
  <c r="I22" i="28"/>
  <c r="F22" i="28"/>
  <c r="E22" i="28"/>
  <c r="C22" i="28"/>
  <c r="L21" i="28"/>
  <c r="K21" i="28"/>
  <c r="I21" i="28"/>
  <c r="F21" i="28"/>
  <c r="E21" i="28"/>
  <c r="C21" i="28"/>
  <c r="L20" i="28"/>
  <c r="M20" i="28"/>
  <c r="K20" i="28"/>
  <c r="I20" i="28"/>
  <c r="F20" i="28"/>
  <c r="G20" i="28"/>
  <c r="E20" i="28"/>
  <c r="C20" i="28"/>
  <c r="L19" i="28"/>
  <c r="K19" i="28"/>
  <c r="I19" i="28"/>
  <c r="F19" i="28"/>
  <c r="E19" i="28"/>
  <c r="C19" i="28"/>
  <c r="L18" i="28"/>
  <c r="K18" i="28"/>
  <c r="I18" i="28"/>
  <c r="F18" i="28"/>
  <c r="E18" i="28"/>
  <c r="C18" i="28"/>
  <c r="L17" i="28"/>
  <c r="K17" i="28"/>
  <c r="I17" i="28"/>
  <c r="F17" i="28"/>
  <c r="E17" i="28"/>
  <c r="C17" i="28"/>
  <c r="L16" i="28"/>
  <c r="K16" i="28"/>
  <c r="I16" i="28"/>
  <c r="F16" i="28"/>
  <c r="E16" i="28"/>
  <c r="C16" i="28"/>
  <c r="L14" i="28"/>
  <c r="K14" i="28"/>
  <c r="I14" i="28"/>
  <c r="F14" i="28"/>
  <c r="E14" i="28"/>
  <c r="C14" i="28"/>
  <c r="L13" i="28"/>
  <c r="K13" i="28"/>
  <c r="I13" i="28"/>
  <c r="F13" i="28"/>
  <c r="E13" i="28"/>
  <c r="C13" i="28"/>
  <c r="L75" i="27"/>
  <c r="M75" i="27"/>
  <c r="K75" i="27"/>
  <c r="I75" i="27"/>
  <c r="F75" i="27"/>
  <c r="G75" i="27"/>
  <c r="C75" i="27"/>
  <c r="L73" i="27"/>
  <c r="K73" i="27"/>
  <c r="I73" i="27"/>
  <c r="F73" i="27"/>
  <c r="C73" i="27"/>
  <c r="L72" i="27"/>
  <c r="K72" i="27"/>
  <c r="F72" i="27"/>
  <c r="E72" i="27"/>
  <c r="L70" i="27"/>
  <c r="K70" i="27"/>
  <c r="I70" i="27"/>
  <c r="F70" i="27"/>
  <c r="E70" i="27"/>
  <c r="C70" i="27"/>
  <c r="L69" i="27"/>
  <c r="K69" i="27"/>
  <c r="I69" i="27"/>
  <c r="F69" i="27"/>
  <c r="E69" i="27"/>
  <c r="L66" i="27"/>
  <c r="I66" i="27"/>
  <c r="F66" i="27"/>
  <c r="E66" i="27"/>
  <c r="C66" i="27"/>
  <c r="L65" i="27"/>
  <c r="K65" i="27"/>
  <c r="I65" i="27"/>
  <c r="F65" i="27"/>
  <c r="E65" i="27"/>
  <c r="C65" i="27"/>
  <c r="L64" i="27"/>
  <c r="K64" i="27"/>
  <c r="I64" i="27"/>
  <c r="F64" i="27"/>
  <c r="E64" i="27"/>
  <c r="C64" i="27"/>
  <c r="L63" i="27"/>
  <c r="K63" i="27"/>
  <c r="I63" i="27"/>
  <c r="F63" i="27"/>
  <c r="E63" i="27"/>
  <c r="C63" i="27"/>
  <c r="L62" i="27"/>
  <c r="K62" i="27"/>
  <c r="I62" i="27"/>
  <c r="F62" i="27"/>
  <c r="E62" i="27"/>
  <c r="C62" i="27"/>
  <c r="L61" i="27"/>
  <c r="K61" i="27"/>
  <c r="F61" i="27"/>
  <c r="E61" i="27"/>
  <c r="C61" i="27"/>
  <c r="L60" i="27"/>
  <c r="K60" i="27"/>
  <c r="F60" i="27"/>
  <c r="E60" i="27"/>
  <c r="L59" i="27"/>
  <c r="K59" i="27"/>
  <c r="I59" i="27"/>
  <c r="F59" i="27"/>
  <c r="E59" i="27"/>
  <c r="C59" i="27"/>
  <c r="L58" i="27"/>
  <c r="K58" i="27"/>
  <c r="I58" i="27"/>
  <c r="F58" i="27"/>
  <c r="E58" i="27"/>
  <c r="C58" i="27"/>
  <c r="L57" i="27"/>
  <c r="K57" i="27"/>
  <c r="F57" i="27"/>
  <c r="E57" i="27"/>
  <c r="C57" i="27"/>
  <c r="L56" i="27"/>
  <c r="K56" i="27"/>
  <c r="I56" i="27"/>
  <c r="L55" i="27"/>
  <c r="K55" i="27"/>
  <c r="I55" i="27"/>
  <c r="F55" i="27"/>
  <c r="E55" i="27"/>
  <c r="C55" i="27"/>
  <c r="L54" i="27"/>
  <c r="M54" i="27"/>
  <c r="I54" i="27"/>
  <c r="F54" i="27"/>
  <c r="G54" i="27"/>
  <c r="E54" i="27"/>
  <c r="C54" i="27"/>
  <c r="L53" i="27"/>
  <c r="K53" i="27"/>
  <c r="F53" i="27"/>
  <c r="E53" i="27"/>
  <c r="C53" i="27"/>
  <c r="L52" i="27"/>
  <c r="K52" i="27"/>
  <c r="I52" i="27"/>
  <c r="F52" i="27"/>
  <c r="E52" i="27"/>
  <c r="C52" i="27"/>
  <c r="L51" i="27"/>
  <c r="K51" i="27"/>
  <c r="F51" i="27"/>
  <c r="E51" i="27"/>
  <c r="C51" i="27"/>
  <c r="L50" i="27"/>
  <c r="K50" i="27"/>
  <c r="I50" i="27"/>
  <c r="F50" i="27"/>
  <c r="E50" i="27"/>
  <c r="C50" i="27"/>
  <c r="L48" i="27"/>
  <c r="K48" i="27"/>
  <c r="I48" i="27"/>
  <c r="F48" i="27"/>
  <c r="E48" i="27"/>
  <c r="C48" i="27"/>
  <c r="L46" i="27"/>
  <c r="K46" i="27"/>
  <c r="I46" i="27"/>
  <c r="F46" i="27"/>
  <c r="E46" i="27"/>
  <c r="C46" i="27"/>
  <c r="L45" i="27"/>
  <c r="K45" i="27"/>
  <c r="F45" i="27"/>
  <c r="G45" i="27"/>
  <c r="L44" i="27"/>
  <c r="K44" i="27"/>
  <c r="I44" i="27"/>
  <c r="F44" i="27"/>
  <c r="G44" i="27"/>
  <c r="C44" i="27"/>
  <c r="L43" i="27"/>
  <c r="K43" i="27"/>
  <c r="I43" i="27"/>
  <c r="F43" i="27"/>
  <c r="G43" i="27"/>
  <c r="L42" i="27"/>
  <c r="M42" i="27"/>
  <c r="I42" i="27"/>
  <c r="F42" i="27"/>
  <c r="G42" i="27"/>
  <c r="L39" i="27"/>
  <c r="K39" i="27"/>
  <c r="I39" i="27"/>
  <c r="F39" i="27"/>
  <c r="E39" i="27"/>
  <c r="C39" i="27"/>
  <c r="L38" i="27"/>
  <c r="K38" i="27"/>
  <c r="F38" i="27"/>
  <c r="E38" i="27"/>
  <c r="C38" i="27"/>
  <c r="L36" i="27"/>
  <c r="K36" i="27"/>
  <c r="I36" i="27"/>
  <c r="F36" i="27"/>
  <c r="E36" i="27"/>
  <c r="C36" i="27"/>
  <c r="L34" i="27"/>
  <c r="K34" i="27"/>
  <c r="F34" i="27"/>
  <c r="E34" i="27"/>
  <c r="C34" i="27"/>
  <c r="L33" i="27"/>
  <c r="M33" i="27"/>
  <c r="I33" i="27"/>
  <c r="F33" i="27"/>
  <c r="G33" i="27"/>
  <c r="E33" i="27"/>
  <c r="C33" i="27"/>
  <c r="L32" i="27"/>
  <c r="M32" i="27"/>
  <c r="F32" i="27"/>
  <c r="G32" i="27"/>
  <c r="E32" i="27"/>
  <c r="C32" i="27"/>
  <c r="L31" i="27"/>
  <c r="M31" i="27"/>
  <c r="I31" i="27"/>
  <c r="F31" i="27"/>
  <c r="G31" i="27"/>
  <c r="E31" i="27"/>
  <c r="C31" i="27"/>
  <c r="L30" i="27"/>
  <c r="M30" i="27"/>
  <c r="I30" i="27"/>
  <c r="F30" i="27"/>
  <c r="G30" i="27"/>
  <c r="E30" i="27"/>
  <c r="C30" i="27"/>
  <c r="L29" i="27"/>
  <c r="K29" i="27"/>
  <c r="I29" i="27"/>
  <c r="F29" i="27"/>
  <c r="E29" i="27"/>
  <c r="C29" i="27"/>
  <c r="L28" i="27"/>
  <c r="K28" i="27"/>
  <c r="F28" i="27"/>
  <c r="E28" i="27"/>
  <c r="C28" i="27"/>
  <c r="L27" i="27"/>
  <c r="K27" i="27"/>
  <c r="I27" i="27"/>
  <c r="F27" i="27"/>
  <c r="E27" i="27"/>
  <c r="C27" i="27"/>
  <c r="L26" i="27"/>
  <c r="K26" i="27"/>
  <c r="F26" i="27"/>
  <c r="E26" i="27"/>
  <c r="C26" i="27"/>
  <c r="L25" i="27"/>
  <c r="K25" i="27"/>
  <c r="I25" i="27"/>
  <c r="F25" i="27"/>
  <c r="E25" i="27"/>
  <c r="C25" i="27"/>
  <c r="L24" i="27"/>
  <c r="K24" i="27"/>
  <c r="F24" i="27"/>
  <c r="E24" i="27"/>
  <c r="C24" i="27"/>
  <c r="L23" i="27"/>
  <c r="K23" i="27"/>
  <c r="I23" i="27"/>
  <c r="F23" i="27"/>
  <c r="E23" i="27"/>
  <c r="C23" i="27"/>
  <c r="L22" i="27"/>
  <c r="K22" i="27"/>
  <c r="I22" i="27"/>
  <c r="F22" i="27"/>
  <c r="E22" i="27"/>
  <c r="C22" i="27"/>
  <c r="L21" i="27"/>
  <c r="K21" i="27"/>
  <c r="F21" i="27"/>
  <c r="E21" i="27"/>
  <c r="C21" i="27"/>
  <c r="L20" i="27"/>
  <c r="M20" i="27"/>
  <c r="F20" i="27"/>
  <c r="G20" i="27"/>
  <c r="C20" i="27"/>
  <c r="L19" i="27"/>
  <c r="K19" i="27"/>
  <c r="I19" i="27"/>
  <c r="F19" i="27"/>
  <c r="E19" i="27"/>
  <c r="C19" i="27"/>
  <c r="L18" i="27"/>
  <c r="K18" i="27"/>
  <c r="I18" i="27"/>
  <c r="F18" i="27"/>
  <c r="E18" i="27"/>
  <c r="C18" i="27"/>
  <c r="L17" i="27"/>
  <c r="K17" i="27"/>
  <c r="I17" i="27"/>
  <c r="F17" i="27"/>
  <c r="E17" i="27"/>
  <c r="C17" i="27"/>
  <c r="L16" i="27"/>
  <c r="K16" i="27"/>
  <c r="F16" i="27"/>
  <c r="E16" i="27"/>
  <c r="C16" i="27"/>
  <c r="L14" i="27"/>
  <c r="K14" i="27"/>
  <c r="F14" i="27"/>
  <c r="E14" i="27"/>
  <c r="L13" i="27"/>
  <c r="K13" i="27"/>
  <c r="I13" i="27"/>
  <c r="F13" i="27"/>
  <c r="E13" i="27"/>
  <c r="C13" i="27"/>
  <c r="M75" i="26"/>
  <c r="L75" i="26"/>
  <c r="K75" i="26"/>
  <c r="I75" i="26"/>
  <c r="F75" i="26"/>
  <c r="G75" i="26"/>
  <c r="E75" i="26"/>
  <c r="C75" i="26"/>
  <c r="L73" i="26"/>
  <c r="K73" i="26"/>
  <c r="I73" i="26"/>
  <c r="F73" i="26"/>
  <c r="E73" i="26"/>
  <c r="C73" i="26"/>
  <c r="L72" i="26"/>
  <c r="K72" i="26"/>
  <c r="I72" i="26"/>
  <c r="F72" i="26"/>
  <c r="E72" i="26"/>
  <c r="C72" i="26"/>
  <c r="L70" i="26"/>
  <c r="K70" i="26"/>
  <c r="I70" i="26"/>
  <c r="F70" i="26"/>
  <c r="E70" i="26"/>
  <c r="C70" i="26"/>
  <c r="L69" i="26"/>
  <c r="K69" i="26"/>
  <c r="I69" i="26"/>
  <c r="F69" i="26"/>
  <c r="E69" i="26"/>
  <c r="C69" i="26"/>
  <c r="L66" i="26"/>
  <c r="K66" i="26"/>
  <c r="I66" i="26"/>
  <c r="F66" i="26"/>
  <c r="E66" i="26"/>
  <c r="C66" i="26"/>
  <c r="L65" i="26"/>
  <c r="K65" i="26"/>
  <c r="I65" i="26"/>
  <c r="F65" i="26"/>
  <c r="E65" i="26"/>
  <c r="C65" i="26"/>
  <c r="L64" i="26"/>
  <c r="K64" i="26"/>
  <c r="I64" i="26"/>
  <c r="F64" i="26"/>
  <c r="E64" i="26"/>
  <c r="C64" i="26"/>
  <c r="L63" i="26"/>
  <c r="K63" i="26"/>
  <c r="I63" i="26"/>
  <c r="F63" i="26"/>
  <c r="E63" i="26"/>
  <c r="C63" i="26"/>
  <c r="L62" i="26"/>
  <c r="K62" i="26"/>
  <c r="I62" i="26"/>
  <c r="F62" i="26"/>
  <c r="E62" i="26"/>
  <c r="C62" i="26"/>
  <c r="L61" i="26"/>
  <c r="K61" i="26"/>
  <c r="I61" i="26"/>
  <c r="F61" i="26"/>
  <c r="E61" i="26"/>
  <c r="C61" i="26"/>
  <c r="L60" i="26"/>
  <c r="K60" i="26"/>
  <c r="I60" i="26"/>
  <c r="F60" i="26"/>
  <c r="E60" i="26"/>
  <c r="C60" i="26"/>
  <c r="L59" i="26"/>
  <c r="K59" i="26"/>
  <c r="I59" i="26"/>
  <c r="F59" i="26"/>
  <c r="E59" i="26"/>
  <c r="C59" i="26"/>
  <c r="L58" i="26"/>
  <c r="K58" i="26"/>
  <c r="I58" i="26"/>
  <c r="F58" i="26"/>
  <c r="E58" i="26"/>
  <c r="C58" i="26"/>
  <c r="L57" i="26"/>
  <c r="K57" i="26"/>
  <c r="I57" i="26"/>
  <c r="F57" i="26"/>
  <c r="E57" i="26"/>
  <c r="C57" i="26"/>
  <c r="L56" i="26"/>
  <c r="K56" i="26"/>
  <c r="I56" i="26"/>
  <c r="L55" i="26"/>
  <c r="K55" i="26"/>
  <c r="I55" i="26"/>
  <c r="F55" i="26"/>
  <c r="E55" i="26"/>
  <c r="C55" i="26"/>
  <c r="M54" i="26"/>
  <c r="L54" i="26"/>
  <c r="K54" i="26"/>
  <c r="I54" i="26"/>
  <c r="F54" i="26"/>
  <c r="G54" i="26"/>
  <c r="E54" i="26"/>
  <c r="C54" i="26"/>
  <c r="L53" i="26"/>
  <c r="K53" i="26"/>
  <c r="I53" i="26"/>
  <c r="F53" i="26"/>
  <c r="E53" i="26"/>
  <c r="C53" i="26"/>
  <c r="L52" i="26"/>
  <c r="K52" i="26"/>
  <c r="I52" i="26"/>
  <c r="F52" i="26"/>
  <c r="E52" i="26"/>
  <c r="C52" i="26"/>
  <c r="L51" i="26"/>
  <c r="K51" i="26"/>
  <c r="I51" i="26"/>
  <c r="F51" i="26"/>
  <c r="E51" i="26"/>
  <c r="C51" i="26"/>
  <c r="L50" i="26"/>
  <c r="K50" i="26"/>
  <c r="I50" i="26"/>
  <c r="F50" i="26"/>
  <c r="E50" i="26"/>
  <c r="C50" i="26"/>
  <c r="L48" i="26"/>
  <c r="K48" i="26"/>
  <c r="I48" i="26"/>
  <c r="F48" i="26"/>
  <c r="E48" i="26"/>
  <c r="C48" i="26"/>
  <c r="L46" i="26"/>
  <c r="L47" i="26"/>
  <c r="I47" i="26"/>
  <c r="K46" i="26"/>
  <c r="I46" i="26"/>
  <c r="F46" i="26"/>
  <c r="E46" i="26"/>
  <c r="C46" i="26"/>
  <c r="L45" i="26"/>
  <c r="K45" i="26"/>
  <c r="I45" i="26"/>
  <c r="F45" i="26"/>
  <c r="E45" i="26"/>
  <c r="C45" i="26"/>
  <c r="L44" i="26"/>
  <c r="K44" i="26"/>
  <c r="I44" i="26"/>
  <c r="F44" i="26"/>
  <c r="E44" i="26"/>
  <c r="C44" i="26"/>
  <c r="L43" i="26"/>
  <c r="K43" i="26"/>
  <c r="I43" i="26"/>
  <c r="F43" i="26"/>
  <c r="E43" i="26"/>
  <c r="C43" i="26"/>
  <c r="M42" i="26"/>
  <c r="L42" i="26"/>
  <c r="K42" i="26"/>
  <c r="I42" i="26"/>
  <c r="F42" i="26"/>
  <c r="G42" i="26"/>
  <c r="E42" i="26"/>
  <c r="C42" i="26"/>
  <c r="L39" i="26"/>
  <c r="K39" i="26"/>
  <c r="I39" i="26"/>
  <c r="F39" i="26"/>
  <c r="E39" i="26"/>
  <c r="C39" i="26"/>
  <c r="L38" i="26"/>
  <c r="K38" i="26"/>
  <c r="I38" i="26"/>
  <c r="F38" i="26"/>
  <c r="E38" i="26"/>
  <c r="C38" i="26"/>
  <c r="L36" i="26"/>
  <c r="K36" i="26"/>
  <c r="I36" i="26"/>
  <c r="F36" i="26"/>
  <c r="E36" i="26"/>
  <c r="C36" i="26"/>
  <c r="L34" i="26"/>
  <c r="K34" i="26"/>
  <c r="I34" i="26"/>
  <c r="F34" i="26"/>
  <c r="E34" i="26"/>
  <c r="C34" i="26"/>
  <c r="M33" i="26"/>
  <c r="L33" i="26"/>
  <c r="K33" i="26"/>
  <c r="I33" i="26"/>
  <c r="F33" i="26"/>
  <c r="G33" i="26"/>
  <c r="E33" i="26"/>
  <c r="C33" i="26"/>
  <c r="M32" i="26"/>
  <c r="L32" i="26"/>
  <c r="K32" i="26"/>
  <c r="I32" i="26"/>
  <c r="F32" i="26"/>
  <c r="G32" i="26"/>
  <c r="E32" i="26"/>
  <c r="C32" i="26"/>
  <c r="M31" i="26"/>
  <c r="L31" i="26"/>
  <c r="K31" i="26"/>
  <c r="I31" i="26"/>
  <c r="F31" i="26"/>
  <c r="G31" i="26"/>
  <c r="E31" i="26"/>
  <c r="C31" i="26"/>
  <c r="M30" i="26"/>
  <c r="L30" i="26"/>
  <c r="K30" i="26"/>
  <c r="I30" i="26"/>
  <c r="F30" i="26"/>
  <c r="G30" i="26"/>
  <c r="E30" i="26"/>
  <c r="C30" i="26"/>
  <c r="L29" i="26"/>
  <c r="K29" i="26"/>
  <c r="I29" i="26"/>
  <c r="F29" i="26"/>
  <c r="E29" i="26"/>
  <c r="C29" i="26"/>
  <c r="L28" i="26"/>
  <c r="K28" i="26"/>
  <c r="I28" i="26"/>
  <c r="F28" i="26"/>
  <c r="E28" i="26"/>
  <c r="C28" i="26"/>
  <c r="L27" i="26"/>
  <c r="K27" i="26"/>
  <c r="I27" i="26"/>
  <c r="F27" i="26"/>
  <c r="E27" i="26"/>
  <c r="C27" i="26"/>
  <c r="L26" i="26"/>
  <c r="K26" i="26"/>
  <c r="I26" i="26"/>
  <c r="F26" i="26"/>
  <c r="E26" i="26"/>
  <c r="C26" i="26"/>
  <c r="L25" i="26"/>
  <c r="K25" i="26"/>
  <c r="I25" i="26"/>
  <c r="F25" i="26"/>
  <c r="E25" i="26"/>
  <c r="C25" i="26"/>
  <c r="L24" i="26"/>
  <c r="K24" i="26"/>
  <c r="I24" i="26"/>
  <c r="F24" i="26"/>
  <c r="E24" i="26"/>
  <c r="C24" i="26"/>
  <c r="L23" i="26"/>
  <c r="K23" i="26"/>
  <c r="I23" i="26"/>
  <c r="F23" i="26"/>
  <c r="E23" i="26"/>
  <c r="C23" i="26"/>
  <c r="L22" i="26"/>
  <c r="K22" i="26"/>
  <c r="I22" i="26"/>
  <c r="F22" i="26"/>
  <c r="E22" i="26"/>
  <c r="C22" i="26"/>
  <c r="L21" i="26"/>
  <c r="K21" i="26"/>
  <c r="I21" i="26"/>
  <c r="F21" i="26"/>
  <c r="E21" i="26"/>
  <c r="C21" i="26"/>
  <c r="M20" i="26"/>
  <c r="L20" i="26"/>
  <c r="K20" i="26"/>
  <c r="I20" i="26"/>
  <c r="F20" i="26"/>
  <c r="G20" i="26"/>
  <c r="E20" i="26"/>
  <c r="C20" i="26"/>
  <c r="L19" i="26"/>
  <c r="K19" i="26"/>
  <c r="I19" i="26"/>
  <c r="F19" i="26"/>
  <c r="E19" i="26"/>
  <c r="C19" i="26"/>
  <c r="L18" i="26"/>
  <c r="K18" i="26"/>
  <c r="I18" i="26"/>
  <c r="F18" i="26"/>
  <c r="E18" i="26"/>
  <c r="C18" i="26"/>
  <c r="L17" i="26"/>
  <c r="K17" i="26"/>
  <c r="I17" i="26"/>
  <c r="F17" i="26"/>
  <c r="E17" i="26"/>
  <c r="C17" i="26"/>
  <c r="L16" i="26"/>
  <c r="K16" i="26"/>
  <c r="I16" i="26"/>
  <c r="F16" i="26"/>
  <c r="E16" i="26"/>
  <c r="C16" i="26"/>
  <c r="J15" i="26"/>
  <c r="J40" i="26"/>
  <c r="H40" i="26"/>
  <c r="H76" i="26"/>
  <c r="L14" i="26"/>
  <c r="K14" i="26"/>
  <c r="I14" i="26"/>
  <c r="F14" i="26"/>
  <c r="E14" i="26"/>
  <c r="C14" i="26"/>
  <c r="L13" i="26"/>
  <c r="K13" i="26"/>
  <c r="I13" i="26"/>
  <c r="F13" i="26"/>
  <c r="E13" i="26"/>
  <c r="C13" i="26"/>
  <c r="L75" i="25"/>
  <c r="M75" i="25"/>
  <c r="K75" i="25"/>
  <c r="I75" i="25"/>
  <c r="F75" i="25"/>
  <c r="G75" i="25"/>
  <c r="E75" i="25"/>
  <c r="C75" i="25"/>
  <c r="L73" i="25"/>
  <c r="K73" i="25"/>
  <c r="F73" i="25"/>
  <c r="E73" i="25"/>
  <c r="C73" i="25"/>
  <c r="L72" i="25"/>
  <c r="K72" i="25"/>
  <c r="F72" i="25"/>
  <c r="E72" i="25"/>
  <c r="C72" i="25"/>
  <c r="L70" i="25"/>
  <c r="K70" i="25"/>
  <c r="F70" i="25"/>
  <c r="E70" i="25"/>
  <c r="C70" i="25"/>
  <c r="L69" i="25"/>
  <c r="K69" i="25"/>
  <c r="F69" i="25"/>
  <c r="E69" i="25"/>
  <c r="C69" i="25"/>
  <c r="L66" i="25"/>
  <c r="I66" i="25"/>
  <c r="F66" i="25"/>
  <c r="E66" i="25"/>
  <c r="C66" i="25"/>
  <c r="L65" i="25"/>
  <c r="K65" i="25"/>
  <c r="F65" i="25"/>
  <c r="E65" i="25"/>
  <c r="C65" i="25"/>
  <c r="L64" i="25"/>
  <c r="K64" i="25"/>
  <c r="I64" i="25"/>
  <c r="F64" i="25"/>
  <c r="E64" i="25"/>
  <c r="C64" i="25"/>
  <c r="L63" i="25"/>
  <c r="K63" i="25"/>
  <c r="I63" i="25"/>
  <c r="F63" i="25"/>
  <c r="E63" i="25"/>
  <c r="C63" i="25"/>
  <c r="L62" i="25"/>
  <c r="K62" i="25"/>
  <c r="F62" i="25"/>
  <c r="E62" i="25"/>
  <c r="C62" i="25"/>
  <c r="L61" i="25"/>
  <c r="K61" i="25"/>
  <c r="F61" i="25"/>
  <c r="E61" i="25"/>
  <c r="C61" i="25"/>
  <c r="L60" i="25"/>
  <c r="K60" i="25"/>
  <c r="F60" i="25"/>
  <c r="E60" i="25"/>
  <c r="L59" i="25"/>
  <c r="K59" i="25"/>
  <c r="F59" i="25"/>
  <c r="E59" i="25"/>
  <c r="C59" i="25"/>
  <c r="L58" i="25"/>
  <c r="K58" i="25"/>
  <c r="F58" i="25"/>
  <c r="E58" i="25"/>
  <c r="C58" i="25"/>
  <c r="L57" i="25"/>
  <c r="K57" i="25"/>
  <c r="F57" i="25"/>
  <c r="E57" i="25"/>
  <c r="C57" i="25"/>
  <c r="L56" i="25"/>
  <c r="K56" i="25"/>
  <c r="L55" i="25"/>
  <c r="K55" i="25"/>
  <c r="I55" i="25"/>
  <c r="F55" i="25"/>
  <c r="C55" i="25"/>
  <c r="L54" i="25"/>
  <c r="M54" i="25"/>
  <c r="F54" i="25"/>
  <c r="G54" i="25"/>
  <c r="L53" i="25"/>
  <c r="K53" i="25"/>
  <c r="F53" i="25"/>
  <c r="E53" i="25"/>
  <c r="C53" i="25"/>
  <c r="L52" i="25"/>
  <c r="K52" i="25"/>
  <c r="I52" i="25"/>
  <c r="F52" i="25"/>
  <c r="E52" i="25"/>
  <c r="L51" i="25"/>
  <c r="K51" i="25"/>
  <c r="F51" i="25"/>
  <c r="E51" i="25"/>
  <c r="L50" i="25"/>
  <c r="K50" i="25"/>
  <c r="F50" i="25"/>
  <c r="E50" i="25"/>
  <c r="L48" i="25"/>
  <c r="K48" i="25"/>
  <c r="F48" i="25"/>
  <c r="E48" i="25"/>
  <c r="L46" i="25"/>
  <c r="K46" i="25"/>
  <c r="I46" i="25"/>
  <c r="F46" i="25"/>
  <c r="C46" i="25"/>
  <c r="L45" i="25"/>
  <c r="K45" i="25"/>
  <c r="F45" i="25"/>
  <c r="G45" i="25"/>
  <c r="C45" i="25"/>
  <c r="L44" i="25"/>
  <c r="K44" i="25"/>
  <c r="F44" i="25"/>
  <c r="G44" i="25"/>
  <c r="L43" i="25"/>
  <c r="K43" i="25"/>
  <c r="I43" i="25"/>
  <c r="F43" i="25"/>
  <c r="G43" i="25"/>
  <c r="L42" i="25"/>
  <c r="M42" i="25"/>
  <c r="F42" i="25"/>
  <c r="G42" i="25"/>
  <c r="L39" i="25"/>
  <c r="K39" i="25"/>
  <c r="I39" i="25"/>
  <c r="F39" i="25"/>
  <c r="E39" i="25"/>
  <c r="C39" i="25"/>
  <c r="L38" i="25"/>
  <c r="K38" i="25"/>
  <c r="I38" i="25"/>
  <c r="F38" i="25"/>
  <c r="E38" i="25"/>
  <c r="L36" i="25"/>
  <c r="K36" i="25"/>
  <c r="I36" i="25"/>
  <c r="F36" i="25"/>
  <c r="E36" i="25"/>
  <c r="L34" i="25"/>
  <c r="K34" i="25"/>
  <c r="F34" i="25"/>
  <c r="E34" i="25"/>
  <c r="L33" i="25"/>
  <c r="M33" i="25"/>
  <c r="K33" i="25"/>
  <c r="I33" i="25"/>
  <c r="F33" i="25"/>
  <c r="G33" i="25"/>
  <c r="L32" i="25"/>
  <c r="M32" i="25"/>
  <c r="I32" i="25"/>
  <c r="F32" i="25"/>
  <c r="G32" i="25"/>
  <c r="L31" i="25"/>
  <c r="M31" i="25"/>
  <c r="K31" i="25"/>
  <c r="I31" i="25"/>
  <c r="F31" i="25"/>
  <c r="G31" i="25"/>
  <c r="L30" i="25"/>
  <c r="M30" i="25"/>
  <c r="F30" i="25"/>
  <c r="G30" i="25"/>
  <c r="L29" i="25"/>
  <c r="K29" i="25"/>
  <c r="F29" i="25"/>
  <c r="E29" i="25"/>
  <c r="L28" i="25"/>
  <c r="K28" i="25"/>
  <c r="I28" i="25"/>
  <c r="F28" i="25"/>
  <c r="E28" i="25"/>
  <c r="L27" i="25"/>
  <c r="K27" i="25"/>
  <c r="F27" i="25"/>
  <c r="E27" i="25"/>
  <c r="L26" i="25"/>
  <c r="K26" i="25"/>
  <c r="F26" i="25"/>
  <c r="E26" i="25"/>
  <c r="L25" i="25"/>
  <c r="K25" i="25"/>
  <c r="I25" i="25"/>
  <c r="F25" i="25"/>
  <c r="E25" i="25"/>
  <c r="L24" i="25"/>
  <c r="K24" i="25"/>
  <c r="I24" i="25"/>
  <c r="F24" i="25"/>
  <c r="E24" i="25"/>
  <c r="L23" i="25"/>
  <c r="K23" i="25"/>
  <c r="F23" i="25"/>
  <c r="E23" i="25"/>
  <c r="L22" i="25"/>
  <c r="K22" i="25"/>
  <c r="F22" i="25"/>
  <c r="E22" i="25"/>
  <c r="L21" i="25"/>
  <c r="K21" i="25"/>
  <c r="F21" i="25"/>
  <c r="E21" i="25"/>
  <c r="L20" i="25"/>
  <c r="M20" i="25"/>
  <c r="F20" i="25"/>
  <c r="G20" i="25"/>
  <c r="C20" i="25"/>
  <c r="L19" i="25"/>
  <c r="K19" i="25"/>
  <c r="I19" i="25"/>
  <c r="F19" i="25"/>
  <c r="E19" i="25"/>
  <c r="L18" i="25"/>
  <c r="K18" i="25"/>
  <c r="F18" i="25"/>
  <c r="E18" i="25"/>
  <c r="L17" i="25"/>
  <c r="K17" i="25"/>
  <c r="F17" i="25"/>
  <c r="E17" i="25"/>
  <c r="L16" i="25"/>
  <c r="K16" i="25"/>
  <c r="F16" i="25"/>
  <c r="E16" i="25"/>
  <c r="L14" i="25"/>
  <c r="K14" i="25"/>
  <c r="F14" i="25"/>
  <c r="E14" i="25"/>
  <c r="L13" i="25"/>
  <c r="K13" i="25"/>
  <c r="I13" i="25"/>
  <c r="F13" i="25"/>
  <c r="E13" i="25"/>
  <c r="C13" i="25"/>
  <c r="L75" i="23"/>
  <c r="M75" i="23"/>
  <c r="I75" i="23"/>
  <c r="F75" i="23"/>
  <c r="G75" i="23"/>
  <c r="C75" i="23"/>
  <c r="L73" i="23"/>
  <c r="K73" i="23"/>
  <c r="I73" i="23"/>
  <c r="F73" i="23"/>
  <c r="C73" i="23"/>
  <c r="L72" i="23"/>
  <c r="K72" i="23"/>
  <c r="I72" i="23"/>
  <c r="F72" i="23"/>
  <c r="E72" i="23"/>
  <c r="C72" i="23"/>
  <c r="L70" i="23"/>
  <c r="K70" i="23"/>
  <c r="I70" i="23"/>
  <c r="F70" i="23"/>
  <c r="E70" i="23"/>
  <c r="L69" i="23"/>
  <c r="K69" i="23"/>
  <c r="I69" i="23"/>
  <c r="F69" i="23"/>
  <c r="E69" i="23"/>
  <c r="C69" i="23"/>
  <c r="L66" i="23"/>
  <c r="K66" i="23"/>
  <c r="I66" i="23"/>
  <c r="F66" i="23"/>
  <c r="E66" i="23"/>
  <c r="L65" i="23"/>
  <c r="K65" i="23"/>
  <c r="I65" i="23"/>
  <c r="F65" i="23"/>
  <c r="E65" i="23"/>
  <c r="C65" i="23"/>
  <c r="L64" i="23"/>
  <c r="K64" i="23"/>
  <c r="I64" i="23"/>
  <c r="F64" i="23"/>
  <c r="E64" i="23"/>
  <c r="L63" i="23"/>
  <c r="K63" i="23"/>
  <c r="I63" i="23"/>
  <c r="F63" i="23"/>
  <c r="E63" i="23"/>
  <c r="C63" i="23"/>
  <c r="L62" i="23"/>
  <c r="K62" i="23"/>
  <c r="I62" i="23"/>
  <c r="F62" i="23"/>
  <c r="E62" i="23"/>
  <c r="L61" i="23"/>
  <c r="K61" i="23"/>
  <c r="I61" i="23"/>
  <c r="F61" i="23"/>
  <c r="E61" i="23"/>
  <c r="C61" i="23"/>
  <c r="L60" i="23"/>
  <c r="K60" i="23"/>
  <c r="I60" i="23"/>
  <c r="F60" i="23"/>
  <c r="E60" i="23"/>
  <c r="L59" i="23"/>
  <c r="K59" i="23"/>
  <c r="I59" i="23"/>
  <c r="F59" i="23"/>
  <c r="E59" i="23"/>
  <c r="C59" i="23"/>
  <c r="L58" i="23"/>
  <c r="K58" i="23"/>
  <c r="I58" i="23"/>
  <c r="F58" i="23"/>
  <c r="E58" i="23"/>
  <c r="L57" i="23"/>
  <c r="K57" i="23"/>
  <c r="I57" i="23"/>
  <c r="F57" i="23"/>
  <c r="E57" i="23"/>
  <c r="C57" i="23"/>
  <c r="L56" i="23"/>
  <c r="K56" i="23"/>
  <c r="I56" i="23"/>
  <c r="L55" i="23"/>
  <c r="K55" i="23"/>
  <c r="I55" i="23"/>
  <c r="F55" i="23"/>
  <c r="E55" i="23"/>
  <c r="C55" i="23"/>
  <c r="L54" i="23"/>
  <c r="M54" i="23"/>
  <c r="K54" i="23"/>
  <c r="I54" i="23"/>
  <c r="F54" i="23"/>
  <c r="G54" i="23"/>
  <c r="E54" i="23"/>
  <c r="C54" i="23"/>
  <c r="L53" i="23"/>
  <c r="K53" i="23"/>
  <c r="F53" i="23"/>
  <c r="E53" i="23"/>
  <c r="C53" i="23"/>
  <c r="L52" i="23"/>
  <c r="K52" i="23"/>
  <c r="I52" i="23"/>
  <c r="F52" i="23"/>
  <c r="E52" i="23"/>
  <c r="C52" i="23"/>
  <c r="L51" i="23"/>
  <c r="K51" i="23"/>
  <c r="F51" i="23"/>
  <c r="E51" i="23"/>
  <c r="C51" i="23"/>
  <c r="L50" i="23"/>
  <c r="K50" i="23"/>
  <c r="I50" i="23"/>
  <c r="F50" i="23"/>
  <c r="E50" i="23"/>
  <c r="C50" i="23"/>
  <c r="L48" i="23"/>
  <c r="K48" i="23"/>
  <c r="F48" i="23"/>
  <c r="E48" i="23"/>
  <c r="C48" i="23"/>
  <c r="L46" i="23"/>
  <c r="K46" i="23"/>
  <c r="I46" i="23"/>
  <c r="F46" i="23"/>
  <c r="E46" i="23"/>
  <c r="C46" i="23"/>
  <c r="L45" i="23"/>
  <c r="K45" i="23"/>
  <c r="F45" i="23"/>
  <c r="G45" i="23"/>
  <c r="C45" i="23"/>
  <c r="L44" i="23"/>
  <c r="K44" i="23"/>
  <c r="I44" i="23"/>
  <c r="F44" i="23"/>
  <c r="G44" i="23"/>
  <c r="E44" i="23"/>
  <c r="C44" i="23"/>
  <c r="L43" i="23"/>
  <c r="K43" i="23"/>
  <c r="I43" i="23"/>
  <c r="F43" i="23"/>
  <c r="G43" i="23"/>
  <c r="C43" i="23"/>
  <c r="L42" i="23"/>
  <c r="M42" i="23"/>
  <c r="I42" i="23"/>
  <c r="F42" i="23"/>
  <c r="G42" i="23"/>
  <c r="C42" i="23"/>
  <c r="L39" i="23"/>
  <c r="K39" i="23"/>
  <c r="I39" i="23"/>
  <c r="F39" i="23"/>
  <c r="E39" i="23"/>
  <c r="C39" i="23"/>
  <c r="L38" i="23"/>
  <c r="K38" i="23"/>
  <c r="I38" i="23"/>
  <c r="F38" i="23"/>
  <c r="E38" i="23"/>
  <c r="C38" i="23"/>
  <c r="L36" i="23"/>
  <c r="K36" i="23"/>
  <c r="I36" i="23"/>
  <c r="F36" i="23"/>
  <c r="E36" i="23"/>
  <c r="C36" i="23"/>
  <c r="L34" i="23"/>
  <c r="K34" i="23"/>
  <c r="I34" i="23"/>
  <c r="F34" i="23"/>
  <c r="E34" i="23"/>
  <c r="C34" i="23"/>
  <c r="L33" i="23"/>
  <c r="M33" i="23"/>
  <c r="I33" i="23"/>
  <c r="F33" i="23"/>
  <c r="G33" i="23"/>
  <c r="C33" i="23"/>
  <c r="L32" i="23"/>
  <c r="M32" i="23"/>
  <c r="K32" i="23"/>
  <c r="I32" i="23"/>
  <c r="F32" i="23"/>
  <c r="G32" i="23"/>
  <c r="C32" i="23"/>
  <c r="L31" i="23"/>
  <c r="M31" i="23"/>
  <c r="I31" i="23"/>
  <c r="F31" i="23"/>
  <c r="G31" i="23"/>
  <c r="C31" i="23"/>
  <c r="L30" i="23"/>
  <c r="M30" i="23"/>
  <c r="I30" i="23"/>
  <c r="F30" i="23"/>
  <c r="G30" i="23"/>
  <c r="C30" i="23"/>
  <c r="L29" i="23"/>
  <c r="K29" i="23"/>
  <c r="I29" i="23"/>
  <c r="F29" i="23"/>
  <c r="E29" i="23"/>
  <c r="C29" i="23"/>
  <c r="L28" i="23"/>
  <c r="K28" i="23"/>
  <c r="I28" i="23"/>
  <c r="F28" i="23"/>
  <c r="E28" i="23"/>
  <c r="C28" i="23"/>
  <c r="L27" i="23"/>
  <c r="K27" i="23"/>
  <c r="F27" i="23"/>
  <c r="E27" i="23"/>
  <c r="C27" i="23"/>
  <c r="L26" i="23"/>
  <c r="K26" i="23"/>
  <c r="I26" i="23"/>
  <c r="F26" i="23"/>
  <c r="E26" i="23"/>
  <c r="C26" i="23"/>
  <c r="L25" i="23"/>
  <c r="K25" i="23"/>
  <c r="I25" i="23"/>
  <c r="F25" i="23"/>
  <c r="E25" i="23"/>
  <c r="C25" i="23"/>
  <c r="L24" i="23"/>
  <c r="K24" i="23"/>
  <c r="I24" i="23"/>
  <c r="F24" i="23"/>
  <c r="E24" i="23"/>
  <c r="C24" i="23"/>
  <c r="L23" i="23"/>
  <c r="K23" i="23"/>
  <c r="F23" i="23"/>
  <c r="E23" i="23"/>
  <c r="C23" i="23"/>
  <c r="L22" i="23"/>
  <c r="K22" i="23"/>
  <c r="I22" i="23"/>
  <c r="F22" i="23"/>
  <c r="E22" i="23"/>
  <c r="C22" i="23"/>
  <c r="L21" i="23"/>
  <c r="K21" i="23"/>
  <c r="I21" i="23"/>
  <c r="F21" i="23"/>
  <c r="E21" i="23"/>
  <c r="C21" i="23"/>
  <c r="L20" i="23"/>
  <c r="M20" i="23"/>
  <c r="I20" i="23"/>
  <c r="F20" i="23"/>
  <c r="G20" i="23"/>
  <c r="C20" i="23"/>
  <c r="L19" i="23"/>
  <c r="K19" i="23"/>
  <c r="I19" i="23"/>
  <c r="F19" i="23"/>
  <c r="E19" i="23"/>
  <c r="C19" i="23"/>
  <c r="L18" i="23"/>
  <c r="K18" i="23"/>
  <c r="F18" i="23"/>
  <c r="E18" i="23"/>
  <c r="C18" i="23"/>
  <c r="L17" i="23"/>
  <c r="K17" i="23"/>
  <c r="I17" i="23"/>
  <c r="F17" i="23"/>
  <c r="E17" i="23"/>
  <c r="C17" i="23"/>
  <c r="L16" i="23"/>
  <c r="K16" i="23"/>
  <c r="I16" i="23"/>
  <c r="F16" i="23"/>
  <c r="E16" i="23"/>
  <c r="C16" i="23"/>
  <c r="L14" i="23"/>
  <c r="K14" i="23"/>
  <c r="I14" i="23"/>
  <c r="F14" i="23"/>
  <c r="E14" i="23"/>
  <c r="L13" i="23"/>
  <c r="K13" i="23"/>
  <c r="F13" i="23"/>
  <c r="E13" i="23"/>
  <c r="C13" i="23"/>
  <c r="L75" i="19"/>
  <c r="M75" i="19"/>
  <c r="K75" i="19"/>
  <c r="I75" i="19"/>
  <c r="F75" i="19"/>
  <c r="G75" i="19"/>
  <c r="L73" i="19"/>
  <c r="K73" i="19"/>
  <c r="I73" i="19"/>
  <c r="F73" i="19"/>
  <c r="C73" i="19"/>
  <c r="L72" i="19"/>
  <c r="K72" i="19"/>
  <c r="I72" i="19"/>
  <c r="F72" i="19"/>
  <c r="E72" i="19"/>
  <c r="L70" i="19"/>
  <c r="K70" i="19"/>
  <c r="I70" i="19"/>
  <c r="F70" i="19"/>
  <c r="E70" i="19"/>
  <c r="C70" i="19"/>
  <c r="L69" i="19"/>
  <c r="K69" i="19"/>
  <c r="I69" i="19"/>
  <c r="F69" i="19"/>
  <c r="E69" i="19"/>
  <c r="L66" i="19"/>
  <c r="K66" i="19"/>
  <c r="I66" i="19"/>
  <c r="F66" i="19"/>
  <c r="E66" i="19"/>
  <c r="C66" i="19"/>
  <c r="L65" i="19"/>
  <c r="K65" i="19"/>
  <c r="I65" i="19"/>
  <c r="F65" i="19"/>
  <c r="E65" i="19"/>
  <c r="L64" i="19"/>
  <c r="K64" i="19"/>
  <c r="I64" i="19"/>
  <c r="F64" i="19"/>
  <c r="E64" i="19"/>
  <c r="C64" i="19"/>
  <c r="L63" i="19"/>
  <c r="K63" i="19"/>
  <c r="I63" i="19"/>
  <c r="F63" i="19"/>
  <c r="E63" i="19"/>
  <c r="L62" i="19"/>
  <c r="K62" i="19"/>
  <c r="I62" i="19"/>
  <c r="F62" i="19"/>
  <c r="E62" i="19"/>
  <c r="C62" i="19"/>
  <c r="L61" i="19"/>
  <c r="K61" i="19"/>
  <c r="I61" i="19"/>
  <c r="F61" i="19"/>
  <c r="E61" i="19"/>
  <c r="L60" i="19"/>
  <c r="K60" i="19"/>
  <c r="I60" i="19"/>
  <c r="F60" i="19"/>
  <c r="E60" i="19"/>
  <c r="C60" i="19"/>
  <c r="L59" i="19"/>
  <c r="K59" i="19"/>
  <c r="I59" i="19"/>
  <c r="F59" i="19"/>
  <c r="E59" i="19"/>
  <c r="L58" i="19"/>
  <c r="K58" i="19"/>
  <c r="I58" i="19"/>
  <c r="F58" i="19"/>
  <c r="E58" i="19"/>
  <c r="C58" i="19"/>
  <c r="L57" i="19"/>
  <c r="K57" i="19"/>
  <c r="I57" i="19"/>
  <c r="F57" i="19"/>
  <c r="E57" i="19"/>
  <c r="L56" i="19"/>
  <c r="K56" i="19"/>
  <c r="I56" i="19"/>
  <c r="L55" i="19"/>
  <c r="K55" i="19"/>
  <c r="I55" i="19"/>
  <c r="F55" i="19"/>
  <c r="E55" i="19"/>
  <c r="C55" i="19"/>
  <c r="L54" i="19"/>
  <c r="M54" i="19"/>
  <c r="K54" i="19"/>
  <c r="I54" i="19"/>
  <c r="F54" i="19"/>
  <c r="G54" i="19"/>
  <c r="C54" i="19"/>
  <c r="L53" i="19"/>
  <c r="K53" i="19"/>
  <c r="I53" i="19"/>
  <c r="E53" i="19"/>
  <c r="C53" i="19"/>
  <c r="L52" i="19"/>
  <c r="K52" i="19"/>
  <c r="I52" i="19"/>
  <c r="F52" i="19"/>
  <c r="E52" i="19"/>
  <c r="C52" i="19"/>
  <c r="L51" i="19"/>
  <c r="K51" i="19"/>
  <c r="I51" i="19"/>
  <c r="F51" i="19"/>
  <c r="E51" i="19"/>
  <c r="C51" i="19"/>
  <c r="L50" i="19"/>
  <c r="K50" i="19"/>
  <c r="I50" i="19"/>
  <c r="F50" i="19"/>
  <c r="E50" i="19"/>
  <c r="C50" i="19"/>
  <c r="L48" i="19"/>
  <c r="K48" i="19"/>
  <c r="F48" i="19"/>
  <c r="E48" i="19"/>
  <c r="C48" i="19"/>
  <c r="L46" i="19"/>
  <c r="K46" i="19"/>
  <c r="I46" i="19"/>
  <c r="F46" i="19"/>
  <c r="E46" i="19"/>
  <c r="C46" i="19"/>
  <c r="L45" i="19"/>
  <c r="K45" i="19"/>
  <c r="I45" i="19"/>
  <c r="F45" i="19"/>
  <c r="G45" i="19"/>
  <c r="L44" i="19"/>
  <c r="K44" i="19"/>
  <c r="I44" i="19"/>
  <c r="F44" i="19"/>
  <c r="G44" i="19"/>
  <c r="C44" i="19"/>
  <c r="L43" i="19"/>
  <c r="K43" i="19"/>
  <c r="F43" i="19"/>
  <c r="G43" i="19"/>
  <c r="L42" i="19"/>
  <c r="M42" i="19"/>
  <c r="I42" i="19"/>
  <c r="F42" i="19"/>
  <c r="G42" i="19"/>
  <c r="L39" i="19"/>
  <c r="K39" i="19"/>
  <c r="I39" i="19"/>
  <c r="F39" i="19"/>
  <c r="E39" i="19"/>
  <c r="C39" i="19"/>
  <c r="L38" i="19"/>
  <c r="K38" i="19"/>
  <c r="I38" i="19"/>
  <c r="F38" i="19"/>
  <c r="E38" i="19"/>
  <c r="C38" i="19"/>
  <c r="L36" i="19"/>
  <c r="K36" i="19"/>
  <c r="I36" i="19"/>
  <c r="F36" i="19"/>
  <c r="E36" i="19"/>
  <c r="C36" i="19"/>
  <c r="L34" i="19"/>
  <c r="K34" i="19"/>
  <c r="F34" i="19"/>
  <c r="E34" i="19"/>
  <c r="C34" i="19"/>
  <c r="L33" i="19"/>
  <c r="M33" i="19"/>
  <c r="I33" i="19"/>
  <c r="F33" i="19"/>
  <c r="G33" i="19"/>
  <c r="E33" i="19"/>
  <c r="C33" i="19"/>
  <c r="L32" i="19"/>
  <c r="M32" i="19"/>
  <c r="I32" i="19"/>
  <c r="F32" i="19"/>
  <c r="G32" i="19"/>
  <c r="E32" i="19"/>
  <c r="C32" i="19"/>
  <c r="L31" i="19"/>
  <c r="M31" i="19"/>
  <c r="I31" i="19"/>
  <c r="F31" i="19"/>
  <c r="G31" i="19"/>
  <c r="E31" i="19"/>
  <c r="C31" i="19"/>
  <c r="L30" i="19"/>
  <c r="M30" i="19"/>
  <c r="I30" i="19"/>
  <c r="F30" i="19"/>
  <c r="G30" i="19"/>
  <c r="E30" i="19"/>
  <c r="C30" i="19"/>
  <c r="L29" i="19"/>
  <c r="K29" i="19"/>
  <c r="I29" i="19"/>
  <c r="F29" i="19"/>
  <c r="E29" i="19"/>
  <c r="C29" i="19"/>
  <c r="L28" i="19"/>
  <c r="K28" i="19"/>
  <c r="F28" i="19"/>
  <c r="E28" i="19"/>
  <c r="C28" i="19"/>
  <c r="L27" i="19"/>
  <c r="K27" i="19"/>
  <c r="I27" i="19"/>
  <c r="F27" i="19"/>
  <c r="E27" i="19"/>
  <c r="C27" i="19"/>
  <c r="L26" i="19"/>
  <c r="K26" i="19"/>
  <c r="F26" i="19"/>
  <c r="E26" i="19"/>
  <c r="C26" i="19"/>
  <c r="L25" i="19"/>
  <c r="K25" i="19"/>
  <c r="I25" i="19"/>
  <c r="F25" i="19"/>
  <c r="E25" i="19"/>
  <c r="C25" i="19"/>
  <c r="L24" i="19"/>
  <c r="K24" i="19"/>
  <c r="F24" i="19"/>
  <c r="E24" i="19"/>
  <c r="C24" i="19"/>
  <c r="L23" i="19"/>
  <c r="K23" i="19"/>
  <c r="I23" i="19"/>
  <c r="F23" i="19"/>
  <c r="E23" i="19"/>
  <c r="C23" i="19"/>
  <c r="L22" i="19"/>
  <c r="K22" i="19"/>
  <c r="F22" i="19"/>
  <c r="E22" i="19"/>
  <c r="C22" i="19"/>
  <c r="L21" i="19"/>
  <c r="K21" i="19"/>
  <c r="I21" i="19"/>
  <c r="F21" i="19"/>
  <c r="E21" i="19"/>
  <c r="C21" i="19"/>
  <c r="M20" i="19"/>
  <c r="L20" i="19"/>
  <c r="K20" i="19"/>
  <c r="I20" i="19"/>
  <c r="F20" i="19"/>
  <c r="G20" i="19"/>
  <c r="E20" i="19"/>
  <c r="C20" i="19"/>
  <c r="L19" i="19"/>
  <c r="K19" i="19"/>
  <c r="F19" i="19"/>
  <c r="E19" i="19"/>
  <c r="C19" i="19"/>
  <c r="L18" i="19"/>
  <c r="K18" i="19"/>
  <c r="I18" i="19"/>
  <c r="F18" i="19"/>
  <c r="E18" i="19"/>
  <c r="C18" i="19"/>
  <c r="L17" i="19"/>
  <c r="K17" i="19"/>
  <c r="F17" i="19"/>
  <c r="E17" i="19"/>
  <c r="C17" i="19"/>
  <c r="L16" i="19"/>
  <c r="K16" i="19"/>
  <c r="I16" i="19"/>
  <c r="F16" i="19"/>
  <c r="E16" i="19"/>
  <c r="C16" i="19"/>
  <c r="L14" i="19"/>
  <c r="K14" i="19"/>
  <c r="I14" i="19"/>
  <c r="F14" i="19"/>
  <c r="E14" i="19"/>
  <c r="C14" i="19"/>
  <c r="L13" i="19"/>
  <c r="K13" i="19"/>
  <c r="I13" i="19"/>
  <c r="F13" i="19"/>
  <c r="E13" i="19"/>
  <c r="L75" i="18"/>
  <c r="M75" i="18"/>
  <c r="K75" i="18"/>
  <c r="I75" i="18"/>
  <c r="F75" i="18"/>
  <c r="G75" i="18"/>
  <c r="E75" i="18"/>
  <c r="C75" i="18"/>
  <c r="L73" i="18"/>
  <c r="K73" i="18"/>
  <c r="I73" i="18"/>
  <c r="F73" i="18"/>
  <c r="E73" i="18"/>
  <c r="C73" i="18"/>
  <c r="L72" i="18"/>
  <c r="K72" i="18"/>
  <c r="I72" i="18"/>
  <c r="F72" i="18"/>
  <c r="E72" i="18"/>
  <c r="C72" i="18"/>
  <c r="L70" i="18"/>
  <c r="K70" i="18"/>
  <c r="I70" i="18"/>
  <c r="F70" i="18"/>
  <c r="E70" i="18"/>
  <c r="C70" i="18"/>
  <c r="L69" i="18"/>
  <c r="K69" i="18"/>
  <c r="I69" i="18"/>
  <c r="F69" i="18"/>
  <c r="E69" i="18"/>
  <c r="C69" i="18"/>
  <c r="L66" i="18"/>
  <c r="I66" i="18"/>
  <c r="F66" i="18"/>
  <c r="E66" i="18"/>
  <c r="C66" i="18"/>
  <c r="L65" i="18"/>
  <c r="K65" i="18"/>
  <c r="I65" i="18"/>
  <c r="F65" i="18"/>
  <c r="E65" i="18"/>
  <c r="C65" i="18"/>
  <c r="L64" i="18"/>
  <c r="K64" i="18"/>
  <c r="F64" i="18"/>
  <c r="E64" i="18"/>
  <c r="C64" i="18"/>
  <c r="L63" i="18"/>
  <c r="K63" i="18"/>
  <c r="I63" i="18"/>
  <c r="F63" i="18"/>
  <c r="E63" i="18"/>
  <c r="C63" i="18"/>
  <c r="L62" i="18"/>
  <c r="K62" i="18"/>
  <c r="I62" i="18"/>
  <c r="F62" i="18"/>
  <c r="E62" i="18"/>
  <c r="C62" i="18"/>
  <c r="L61" i="18"/>
  <c r="K61" i="18"/>
  <c r="I61" i="18"/>
  <c r="F61" i="18"/>
  <c r="E61" i="18"/>
  <c r="L60" i="18"/>
  <c r="K60" i="18"/>
  <c r="I60" i="18"/>
  <c r="F60" i="18"/>
  <c r="E60" i="18"/>
  <c r="C60" i="18"/>
  <c r="L59" i="18"/>
  <c r="K59" i="18"/>
  <c r="F59" i="18"/>
  <c r="E59" i="18"/>
  <c r="L58" i="18"/>
  <c r="K58" i="18"/>
  <c r="I58" i="18"/>
  <c r="F58" i="18"/>
  <c r="E58" i="18"/>
  <c r="C58" i="18"/>
  <c r="L57" i="18"/>
  <c r="K57" i="18"/>
  <c r="I57" i="18"/>
  <c r="F57" i="18"/>
  <c r="E57" i="18"/>
  <c r="C57" i="18"/>
  <c r="L56" i="18"/>
  <c r="K56" i="18"/>
  <c r="I56" i="18"/>
  <c r="L55" i="18"/>
  <c r="K55" i="18"/>
  <c r="I55" i="18"/>
  <c r="F55" i="18"/>
  <c r="E55" i="18"/>
  <c r="C55" i="18"/>
  <c r="L54" i="18"/>
  <c r="M54" i="18"/>
  <c r="K54" i="18"/>
  <c r="I54" i="18"/>
  <c r="F54" i="18"/>
  <c r="G54" i="18"/>
  <c r="E54" i="18"/>
  <c r="C54" i="18"/>
  <c r="L53" i="18"/>
  <c r="K53" i="18"/>
  <c r="I53" i="18"/>
  <c r="E53" i="18"/>
  <c r="C53" i="18"/>
  <c r="L52" i="18"/>
  <c r="K52" i="18"/>
  <c r="I52" i="18"/>
  <c r="F52" i="18"/>
  <c r="E52" i="18"/>
  <c r="C52" i="18"/>
  <c r="L51" i="18"/>
  <c r="K51" i="18"/>
  <c r="I51" i="18"/>
  <c r="F51" i="18"/>
  <c r="E51" i="18"/>
  <c r="C51" i="18"/>
  <c r="L50" i="18"/>
  <c r="K50" i="18"/>
  <c r="I50" i="18"/>
  <c r="F50" i="18"/>
  <c r="E50" i="18"/>
  <c r="C50" i="18"/>
  <c r="L48" i="18"/>
  <c r="K48" i="18"/>
  <c r="I48" i="18"/>
  <c r="F48" i="18"/>
  <c r="E48" i="18"/>
  <c r="C48" i="18"/>
  <c r="L46" i="18"/>
  <c r="I46" i="18"/>
  <c r="F46" i="18"/>
  <c r="E46" i="18"/>
  <c r="C46" i="18"/>
  <c r="L45" i="18"/>
  <c r="K45" i="18"/>
  <c r="I45" i="18"/>
  <c r="F45" i="18"/>
  <c r="G45" i="18"/>
  <c r="L44" i="18"/>
  <c r="K44" i="18"/>
  <c r="I44" i="18"/>
  <c r="F44" i="18"/>
  <c r="G44" i="18"/>
  <c r="C44" i="18"/>
  <c r="L43" i="18"/>
  <c r="K43" i="18"/>
  <c r="I43" i="18"/>
  <c r="F43" i="18"/>
  <c r="G43" i="18"/>
  <c r="M42" i="18"/>
  <c r="L42" i="18"/>
  <c r="K42" i="18"/>
  <c r="I42" i="18"/>
  <c r="F42" i="18"/>
  <c r="G42" i="18"/>
  <c r="L39" i="18"/>
  <c r="K39" i="18"/>
  <c r="I39" i="18"/>
  <c r="F39" i="18"/>
  <c r="E39" i="18"/>
  <c r="C39" i="18"/>
  <c r="L38" i="18"/>
  <c r="K38" i="18"/>
  <c r="I38" i="18"/>
  <c r="F38" i="18"/>
  <c r="E38" i="18"/>
  <c r="C38" i="18"/>
  <c r="L36" i="18"/>
  <c r="K36" i="18"/>
  <c r="I36" i="18"/>
  <c r="F36" i="18"/>
  <c r="E36" i="18"/>
  <c r="C36" i="18"/>
  <c r="L34" i="18"/>
  <c r="K34" i="18"/>
  <c r="I34" i="18"/>
  <c r="F34" i="18"/>
  <c r="E34" i="18"/>
  <c r="C34" i="18"/>
  <c r="L33" i="18"/>
  <c r="M33" i="18"/>
  <c r="K33" i="18"/>
  <c r="I33" i="18"/>
  <c r="F33" i="18"/>
  <c r="G33" i="18"/>
  <c r="E33" i="18"/>
  <c r="C33" i="18"/>
  <c r="L32" i="18"/>
  <c r="M32" i="18"/>
  <c r="K32" i="18"/>
  <c r="I32" i="18"/>
  <c r="F32" i="18"/>
  <c r="G32" i="18"/>
  <c r="E32" i="18"/>
  <c r="C32" i="18"/>
  <c r="M31" i="18"/>
  <c r="L31" i="18"/>
  <c r="K31" i="18"/>
  <c r="I31" i="18"/>
  <c r="F31" i="18"/>
  <c r="G31" i="18"/>
  <c r="E31" i="18"/>
  <c r="C31" i="18"/>
  <c r="M30" i="18"/>
  <c r="L30" i="18"/>
  <c r="K30" i="18"/>
  <c r="I30" i="18"/>
  <c r="F30" i="18"/>
  <c r="G30" i="18"/>
  <c r="E30" i="18"/>
  <c r="C30" i="18"/>
  <c r="L29" i="18"/>
  <c r="K29" i="18"/>
  <c r="F29" i="18"/>
  <c r="E29" i="18"/>
  <c r="C29" i="18"/>
  <c r="L28" i="18"/>
  <c r="K28" i="18"/>
  <c r="I28" i="18"/>
  <c r="F28" i="18"/>
  <c r="E28" i="18"/>
  <c r="C28" i="18"/>
  <c r="L27" i="18"/>
  <c r="K27" i="18"/>
  <c r="F27" i="18"/>
  <c r="E27" i="18"/>
  <c r="C27" i="18"/>
  <c r="L26" i="18"/>
  <c r="K26" i="18"/>
  <c r="I26" i="18"/>
  <c r="F26" i="18"/>
  <c r="E26" i="18"/>
  <c r="C26" i="18"/>
  <c r="L25" i="18"/>
  <c r="K25" i="18"/>
  <c r="F25" i="18"/>
  <c r="E25" i="18"/>
  <c r="C25" i="18"/>
  <c r="L24" i="18"/>
  <c r="K24" i="18"/>
  <c r="I24" i="18"/>
  <c r="F24" i="18"/>
  <c r="E24" i="18"/>
  <c r="C24" i="18"/>
  <c r="L23" i="18"/>
  <c r="K23" i="18"/>
  <c r="F23" i="18"/>
  <c r="E23" i="18"/>
  <c r="C23" i="18"/>
  <c r="L22" i="18"/>
  <c r="K22" i="18"/>
  <c r="I22" i="18"/>
  <c r="F22" i="18"/>
  <c r="E22" i="18"/>
  <c r="C22" i="18"/>
  <c r="L21" i="18"/>
  <c r="K21" i="18"/>
  <c r="F21" i="18"/>
  <c r="E21" i="18"/>
  <c r="C21" i="18"/>
  <c r="L20" i="18"/>
  <c r="M20" i="18"/>
  <c r="I20" i="18"/>
  <c r="F20" i="18"/>
  <c r="G20" i="18"/>
  <c r="E20" i="18"/>
  <c r="C20" i="18"/>
  <c r="L19" i="18"/>
  <c r="K19" i="18"/>
  <c r="I19" i="18"/>
  <c r="F19" i="18"/>
  <c r="E19" i="18"/>
  <c r="C19" i="18"/>
  <c r="L18" i="18"/>
  <c r="K18" i="18"/>
  <c r="F18" i="18"/>
  <c r="E18" i="18"/>
  <c r="C18" i="18"/>
  <c r="L17" i="18"/>
  <c r="K17" i="18"/>
  <c r="I17" i="18"/>
  <c r="F17" i="18"/>
  <c r="E17" i="18"/>
  <c r="C17" i="18"/>
  <c r="L16" i="18"/>
  <c r="K16" i="18"/>
  <c r="F16" i="18"/>
  <c r="E16" i="18"/>
  <c r="C16" i="18"/>
  <c r="L14" i="18"/>
  <c r="K14" i="18"/>
  <c r="I14" i="18"/>
  <c r="F14" i="18"/>
  <c r="E14" i="18"/>
  <c r="C14" i="18"/>
  <c r="L13" i="18"/>
  <c r="K13" i="18"/>
  <c r="F13" i="18"/>
  <c r="E13" i="18"/>
  <c r="L75" i="17"/>
  <c r="M75" i="17"/>
  <c r="K75" i="17"/>
  <c r="I75" i="17"/>
  <c r="F75" i="17"/>
  <c r="G75" i="17"/>
  <c r="E75" i="17"/>
  <c r="C75" i="17"/>
  <c r="L73" i="17"/>
  <c r="I73" i="17"/>
  <c r="F73" i="17"/>
  <c r="E73" i="17"/>
  <c r="C73" i="17"/>
  <c r="L72" i="17"/>
  <c r="K72" i="17"/>
  <c r="F72" i="17"/>
  <c r="E72" i="17"/>
  <c r="C72" i="17"/>
  <c r="L70" i="17"/>
  <c r="K70" i="17"/>
  <c r="I70" i="17"/>
  <c r="F70" i="17"/>
  <c r="E70" i="17"/>
  <c r="C70" i="17"/>
  <c r="L69" i="17"/>
  <c r="K69" i="17"/>
  <c r="F69" i="17"/>
  <c r="E69" i="17"/>
  <c r="C69" i="17"/>
  <c r="L66" i="17"/>
  <c r="I66" i="17"/>
  <c r="F66" i="17"/>
  <c r="E66" i="17"/>
  <c r="C66" i="17"/>
  <c r="L65" i="17"/>
  <c r="K65" i="17"/>
  <c r="F65" i="17"/>
  <c r="E65" i="17"/>
  <c r="C65" i="17"/>
  <c r="L64" i="17"/>
  <c r="K64" i="17"/>
  <c r="I64" i="17"/>
  <c r="F64" i="17"/>
  <c r="E64" i="17"/>
  <c r="C64" i="17"/>
  <c r="L63" i="17"/>
  <c r="K63" i="17"/>
  <c r="I63" i="17"/>
  <c r="F63" i="17"/>
  <c r="E63" i="17"/>
  <c r="C63" i="17"/>
  <c r="L62" i="17"/>
  <c r="K62" i="17"/>
  <c r="I62" i="17"/>
  <c r="F62" i="17"/>
  <c r="E62" i="17"/>
  <c r="C62" i="17"/>
  <c r="L61" i="17"/>
  <c r="K61" i="17"/>
  <c r="I61" i="17"/>
  <c r="F61" i="17"/>
  <c r="E61" i="17"/>
  <c r="C61" i="17"/>
  <c r="L60" i="17"/>
  <c r="K60" i="17"/>
  <c r="I60" i="17"/>
  <c r="F60" i="17"/>
  <c r="E60" i="17"/>
  <c r="C60" i="17"/>
  <c r="L59" i="17"/>
  <c r="K59" i="17"/>
  <c r="I59" i="17"/>
  <c r="F59" i="17"/>
  <c r="E59" i="17"/>
  <c r="C59" i="17"/>
  <c r="L58" i="17"/>
  <c r="K58" i="17"/>
  <c r="I58" i="17"/>
  <c r="F58" i="17"/>
  <c r="E58" i="17"/>
  <c r="C58" i="17"/>
  <c r="L57" i="17"/>
  <c r="K57" i="17"/>
  <c r="I57" i="17"/>
  <c r="F57" i="17"/>
  <c r="E57" i="17"/>
  <c r="C57" i="17"/>
  <c r="L56" i="17"/>
  <c r="K56" i="17"/>
  <c r="I56" i="17"/>
  <c r="L55" i="17"/>
  <c r="K55" i="17"/>
  <c r="I55" i="17"/>
  <c r="F55" i="17"/>
  <c r="C55" i="17"/>
  <c r="M54" i="17"/>
  <c r="L54" i="17"/>
  <c r="K54" i="17"/>
  <c r="I54" i="17"/>
  <c r="F54" i="17"/>
  <c r="G54" i="17"/>
  <c r="C54" i="17"/>
  <c r="L53" i="17"/>
  <c r="K53" i="17"/>
  <c r="E53" i="17"/>
  <c r="C53" i="17"/>
  <c r="L52" i="17"/>
  <c r="K52" i="17"/>
  <c r="I52" i="17"/>
  <c r="F52" i="17"/>
  <c r="E52" i="17"/>
  <c r="L51" i="17"/>
  <c r="K51" i="17"/>
  <c r="I51" i="17"/>
  <c r="F51" i="17"/>
  <c r="E51" i="17"/>
  <c r="C51" i="17"/>
  <c r="L50" i="17"/>
  <c r="K50" i="17"/>
  <c r="I50" i="17"/>
  <c r="F50" i="17"/>
  <c r="E50" i="17"/>
  <c r="L48" i="17"/>
  <c r="K48" i="17"/>
  <c r="F48" i="17"/>
  <c r="E48" i="17"/>
  <c r="C48" i="17"/>
  <c r="L46" i="17"/>
  <c r="K46" i="17"/>
  <c r="I46" i="17"/>
  <c r="F46" i="17"/>
  <c r="C46" i="17"/>
  <c r="L45" i="17"/>
  <c r="K45" i="17"/>
  <c r="I45" i="17"/>
  <c r="F45" i="17"/>
  <c r="G45" i="17"/>
  <c r="E45" i="17"/>
  <c r="C45" i="17"/>
  <c r="L44" i="17"/>
  <c r="K44" i="17"/>
  <c r="I44" i="17"/>
  <c r="F44" i="17"/>
  <c r="G44" i="17"/>
  <c r="C44" i="17"/>
  <c r="L43" i="17"/>
  <c r="K43" i="17"/>
  <c r="I43" i="17"/>
  <c r="F43" i="17"/>
  <c r="G43" i="17"/>
  <c r="E43" i="17"/>
  <c r="C43" i="17"/>
  <c r="L42" i="17"/>
  <c r="M42" i="17"/>
  <c r="I42" i="17"/>
  <c r="F42" i="17"/>
  <c r="G42" i="17"/>
  <c r="E42" i="17"/>
  <c r="C42" i="17"/>
  <c r="L39" i="17"/>
  <c r="K39" i="17"/>
  <c r="I39" i="17"/>
  <c r="F39" i="17"/>
  <c r="E39" i="17"/>
  <c r="C39" i="17"/>
  <c r="L38" i="17"/>
  <c r="K38" i="17"/>
  <c r="I38" i="17"/>
  <c r="F38" i="17"/>
  <c r="E38" i="17"/>
  <c r="C38" i="17"/>
  <c r="L36" i="17"/>
  <c r="K36" i="17"/>
  <c r="I36" i="17"/>
  <c r="F36" i="17"/>
  <c r="E36" i="17"/>
  <c r="C36" i="17"/>
  <c r="L34" i="17"/>
  <c r="K34" i="17"/>
  <c r="I34" i="17"/>
  <c r="F34" i="17"/>
  <c r="E34" i="17"/>
  <c r="C34" i="17"/>
  <c r="L33" i="17"/>
  <c r="M33" i="17"/>
  <c r="I33" i="17"/>
  <c r="F33" i="17"/>
  <c r="G33" i="17"/>
  <c r="C33" i="17"/>
  <c r="L32" i="17"/>
  <c r="M32" i="17"/>
  <c r="I32" i="17"/>
  <c r="F32" i="17"/>
  <c r="G32" i="17"/>
  <c r="C32" i="17"/>
  <c r="L31" i="17"/>
  <c r="M31" i="17"/>
  <c r="I31" i="17"/>
  <c r="F31" i="17"/>
  <c r="G31" i="17"/>
  <c r="L30" i="17"/>
  <c r="M30" i="17"/>
  <c r="F30" i="17"/>
  <c r="G30" i="17"/>
  <c r="L29" i="17"/>
  <c r="K29" i="17"/>
  <c r="I29" i="17"/>
  <c r="F29" i="17"/>
  <c r="E29" i="17"/>
  <c r="C29" i="17"/>
  <c r="L28" i="17"/>
  <c r="K28" i="17"/>
  <c r="I28" i="17"/>
  <c r="F28" i="17"/>
  <c r="E28" i="17"/>
  <c r="L27" i="17"/>
  <c r="K27" i="17"/>
  <c r="I27" i="17"/>
  <c r="F27" i="17"/>
  <c r="E27" i="17"/>
  <c r="C27" i="17"/>
  <c r="L26" i="17"/>
  <c r="K26" i="17"/>
  <c r="F26" i="17"/>
  <c r="E26" i="17"/>
  <c r="L25" i="17"/>
  <c r="K25" i="17"/>
  <c r="I25" i="17"/>
  <c r="F25" i="17"/>
  <c r="E25" i="17"/>
  <c r="C25" i="17"/>
  <c r="L24" i="17"/>
  <c r="K24" i="17"/>
  <c r="I24" i="17"/>
  <c r="F24" i="17"/>
  <c r="E24" i="17"/>
  <c r="L23" i="17"/>
  <c r="K23" i="17"/>
  <c r="I23" i="17"/>
  <c r="F23" i="17"/>
  <c r="E23" i="17"/>
  <c r="C23" i="17"/>
  <c r="L22" i="17"/>
  <c r="K22" i="17"/>
  <c r="F22" i="17"/>
  <c r="E22" i="17"/>
  <c r="L21" i="17"/>
  <c r="K21" i="17"/>
  <c r="I21" i="17"/>
  <c r="F21" i="17"/>
  <c r="E21" i="17"/>
  <c r="C21" i="17"/>
  <c r="L20" i="17"/>
  <c r="M20" i="17"/>
  <c r="I20" i="17"/>
  <c r="F20" i="17"/>
  <c r="G20" i="17"/>
  <c r="C20" i="17"/>
  <c r="L19" i="17"/>
  <c r="K19" i="17"/>
  <c r="I19" i="17"/>
  <c r="F19" i="17"/>
  <c r="E19" i="17"/>
  <c r="L18" i="17"/>
  <c r="K18" i="17"/>
  <c r="I18" i="17"/>
  <c r="F18" i="17"/>
  <c r="E18" i="17"/>
  <c r="C18" i="17"/>
  <c r="L17" i="17"/>
  <c r="K17" i="17"/>
  <c r="I17" i="17"/>
  <c r="F17" i="17"/>
  <c r="E17" i="17"/>
  <c r="L16" i="17"/>
  <c r="K16" i="17"/>
  <c r="I16" i="17"/>
  <c r="F16" i="17"/>
  <c r="E16" i="17"/>
  <c r="C16" i="17"/>
  <c r="L14" i="17"/>
  <c r="K14" i="17"/>
  <c r="I14" i="17"/>
  <c r="F14" i="17"/>
  <c r="E14" i="17"/>
  <c r="C14" i="17"/>
  <c r="L13" i="17"/>
  <c r="K13" i="17"/>
  <c r="I13" i="17"/>
  <c r="F13" i="17"/>
  <c r="E13" i="17"/>
  <c r="C13" i="17"/>
  <c r="L75" i="16"/>
  <c r="M75" i="16"/>
  <c r="I75" i="16"/>
  <c r="F75" i="16"/>
  <c r="G75" i="16"/>
  <c r="C75" i="16"/>
  <c r="L73" i="16"/>
  <c r="K73" i="16"/>
  <c r="I73" i="16"/>
  <c r="F73" i="16"/>
  <c r="E73" i="16"/>
  <c r="C73" i="16"/>
  <c r="L72" i="16"/>
  <c r="K72" i="16"/>
  <c r="I72" i="16"/>
  <c r="F72" i="16"/>
  <c r="E72" i="16"/>
  <c r="L70" i="16"/>
  <c r="K70" i="16"/>
  <c r="I70" i="16"/>
  <c r="F70" i="16"/>
  <c r="E70" i="16"/>
  <c r="C70" i="16"/>
  <c r="L69" i="16"/>
  <c r="K69" i="16"/>
  <c r="I69" i="16"/>
  <c r="F69" i="16"/>
  <c r="E69" i="16"/>
  <c r="L66" i="16"/>
  <c r="K66" i="16"/>
  <c r="I66" i="16"/>
  <c r="F66" i="16"/>
  <c r="E66" i="16"/>
  <c r="C66" i="16"/>
  <c r="L65" i="16"/>
  <c r="K65" i="16"/>
  <c r="F65" i="16"/>
  <c r="E65" i="16"/>
  <c r="L64" i="16"/>
  <c r="K64" i="16"/>
  <c r="F64" i="16"/>
  <c r="E64" i="16"/>
  <c r="C64" i="16"/>
  <c r="L63" i="16"/>
  <c r="K63" i="16"/>
  <c r="I63" i="16"/>
  <c r="F63" i="16"/>
  <c r="E63" i="16"/>
  <c r="L62" i="16"/>
  <c r="K62" i="16"/>
  <c r="I62" i="16"/>
  <c r="F62" i="16"/>
  <c r="E62" i="16"/>
  <c r="C62" i="16"/>
  <c r="L61" i="16"/>
  <c r="K61" i="16"/>
  <c r="I61" i="16"/>
  <c r="F61" i="16"/>
  <c r="E61" i="16"/>
  <c r="L60" i="16"/>
  <c r="K60" i="16"/>
  <c r="I60" i="16"/>
  <c r="F60" i="16"/>
  <c r="E60" i="16"/>
  <c r="C60" i="16"/>
  <c r="L59" i="16"/>
  <c r="K59" i="16"/>
  <c r="I59" i="16"/>
  <c r="F59" i="16"/>
  <c r="E59" i="16"/>
  <c r="L58" i="16"/>
  <c r="K58" i="16"/>
  <c r="I58" i="16"/>
  <c r="F58" i="16"/>
  <c r="E58" i="16"/>
  <c r="C58" i="16"/>
  <c r="L57" i="16"/>
  <c r="K57" i="16"/>
  <c r="I57" i="16"/>
  <c r="F57" i="16"/>
  <c r="E57" i="16"/>
  <c r="L56" i="16"/>
  <c r="K56" i="16"/>
  <c r="L55" i="16"/>
  <c r="K55" i="16"/>
  <c r="I55" i="16"/>
  <c r="F55" i="16"/>
  <c r="E55" i="16"/>
  <c r="C55" i="16"/>
  <c r="L54" i="16"/>
  <c r="M54" i="16"/>
  <c r="I54" i="16"/>
  <c r="F54" i="16"/>
  <c r="G54" i="16"/>
  <c r="C54" i="16"/>
  <c r="L53" i="16"/>
  <c r="K53" i="16"/>
  <c r="I53" i="16"/>
  <c r="F53" i="16"/>
  <c r="E53" i="16"/>
  <c r="C53" i="16"/>
  <c r="L52" i="16"/>
  <c r="K52" i="16"/>
  <c r="I52" i="16"/>
  <c r="F52" i="16"/>
  <c r="E52" i="16"/>
  <c r="C52" i="16"/>
  <c r="L51" i="16"/>
  <c r="K51" i="16"/>
  <c r="I51" i="16"/>
  <c r="F51" i="16"/>
  <c r="E51" i="16"/>
  <c r="C51" i="16"/>
  <c r="L50" i="16"/>
  <c r="K50" i="16"/>
  <c r="I50" i="16"/>
  <c r="F50" i="16"/>
  <c r="E50" i="16"/>
  <c r="C50" i="16"/>
  <c r="L48" i="16"/>
  <c r="K48" i="16"/>
  <c r="I48" i="16"/>
  <c r="F48" i="16"/>
  <c r="E48" i="16"/>
  <c r="C48" i="16"/>
  <c r="L46" i="16"/>
  <c r="K46" i="16"/>
  <c r="I46" i="16"/>
  <c r="F46" i="16"/>
  <c r="E46" i="16"/>
  <c r="C46" i="16"/>
  <c r="L45" i="16"/>
  <c r="K45" i="16"/>
  <c r="I45" i="16"/>
  <c r="F45" i="16"/>
  <c r="G45" i="16"/>
  <c r="L44" i="16"/>
  <c r="K44" i="16"/>
  <c r="F44" i="16"/>
  <c r="G44" i="16"/>
  <c r="C44" i="16"/>
  <c r="L43" i="16"/>
  <c r="K43" i="16"/>
  <c r="I43" i="16"/>
  <c r="F43" i="16"/>
  <c r="G43" i="16"/>
  <c r="L42" i="16"/>
  <c r="M42" i="16"/>
  <c r="F42" i="16"/>
  <c r="G42" i="16"/>
  <c r="L39" i="16"/>
  <c r="K39" i="16"/>
  <c r="I39" i="16"/>
  <c r="F39" i="16"/>
  <c r="E39" i="16"/>
  <c r="C39" i="16"/>
  <c r="L38" i="16"/>
  <c r="K38" i="16"/>
  <c r="I38" i="16"/>
  <c r="F38" i="16"/>
  <c r="E38" i="16"/>
  <c r="C38" i="16"/>
  <c r="L36" i="16"/>
  <c r="K36" i="16"/>
  <c r="I36" i="16"/>
  <c r="F36" i="16"/>
  <c r="E36" i="16"/>
  <c r="C36" i="16"/>
  <c r="L34" i="16"/>
  <c r="K34" i="16"/>
  <c r="I34" i="16"/>
  <c r="F34" i="16"/>
  <c r="E34" i="16"/>
  <c r="C34" i="16"/>
  <c r="L33" i="16"/>
  <c r="M33" i="16"/>
  <c r="K33" i="16"/>
  <c r="I33" i="16"/>
  <c r="F33" i="16"/>
  <c r="G33" i="16"/>
  <c r="E33" i="16"/>
  <c r="C33" i="16"/>
  <c r="L32" i="16"/>
  <c r="M32" i="16"/>
  <c r="K32" i="16"/>
  <c r="I32" i="16"/>
  <c r="F32" i="16"/>
  <c r="G32" i="16"/>
  <c r="E32" i="16"/>
  <c r="C32" i="16"/>
  <c r="L31" i="16"/>
  <c r="M31" i="16"/>
  <c r="K31" i="16"/>
  <c r="I31" i="16"/>
  <c r="F31" i="16"/>
  <c r="G31" i="16"/>
  <c r="E31" i="16"/>
  <c r="C31" i="16"/>
  <c r="M30" i="16"/>
  <c r="L30" i="16"/>
  <c r="K30" i="16"/>
  <c r="I30" i="16"/>
  <c r="F30" i="16"/>
  <c r="G30" i="16"/>
  <c r="E30" i="16"/>
  <c r="C30" i="16"/>
  <c r="L29" i="16"/>
  <c r="K29" i="16"/>
  <c r="F29" i="16"/>
  <c r="E29" i="16"/>
  <c r="C29" i="16"/>
  <c r="L28" i="16"/>
  <c r="K28" i="16"/>
  <c r="I28" i="16"/>
  <c r="F28" i="16"/>
  <c r="E28" i="16"/>
  <c r="C28" i="16"/>
  <c r="L27" i="16"/>
  <c r="K27" i="16"/>
  <c r="F27" i="16"/>
  <c r="E27" i="16"/>
  <c r="C27" i="16"/>
  <c r="L26" i="16"/>
  <c r="K26" i="16"/>
  <c r="I26" i="16"/>
  <c r="F26" i="16"/>
  <c r="E26" i="16"/>
  <c r="C26" i="16"/>
  <c r="L25" i="16"/>
  <c r="K25" i="16"/>
  <c r="F25" i="16"/>
  <c r="E25" i="16"/>
  <c r="C25" i="16"/>
  <c r="L24" i="16"/>
  <c r="K24" i="16"/>
  <c r="I24" i="16"/>
  <c r="F24" i="16"/>
  <c r="E24" i="16"/>
  <c r="C24" i="16"/>
  <c r="L23" i="16"/>
  <c r="K23" i="16"/>
  <c r="F23" i="16"/>
  <c r="E23" i="16"/>
  <c r="C23" i="16"/>
  <c r="L22" i="16"/>
  <c r="K22" i="16"/>
  <c r="I22" i="16"/>
  <c r="F22" i="16"/>
  <c r="E22" i="16"/>
  <c r="C22" i="16"/>
  <c r="L21" i="16"/>
  <c r="K21" i="16"/>
  <c r="F21" i="16"/>
  <c r="E21" i="16"/>
  <c r="C21" i="16"/>
  <c r="L20" i="16"/>
  <c r="M20" i="16"/>
  <c r="I20" i="16"/>
  <c r="F20" i="16"/>
  <c r="G20" i="16"/>
  <c r="E20" i="16"/>
  <c r="C20" i="16"/>
  <c r="L19" i="16"/>
  <c r="K19" i="16"/>
  <c r="I19" i="16"/>
  <c r="F19" i="16"/>
  <c r="E19" i="16"/>
  <c r="C19" i="16"/>
  <c r="L18" i="16"/>
  <c r="K18" i="16"/>
  <c r="F18" i="16"/>
  <c r="E18" i="16"/>
  <c r="C18" i="16"/>
  <c r="L17" i="16"/>
  <c r="K17" i="16"/>
  <c r="I17" i="16"/>
  <c r="F17" i="16"/>
  <c r="E17" i="16"/>
  <c r="C17" i="16"/>
  <c r="L16" i="16"/>
  <c r="K16" i="16"/>
  <c r="F16" i="16"/>
  <c r="E16" i="16"/>
  <c r="C16" i="16"/>
  <c r="L14" i="16"/>
  <c r="K14" i="16"/>
  <c r="I14" i="16"/>
  <c r="F14" i="16"/>
  <c r="E14" i="16"/>
  <c r="C14" i="16"/>
  <c r="L13" i="16"/>
  <c r="K13" i="16"/>
  <c r="F13" i="16"/>
  <c r="E13" i="16"/>
  <c r="L75" i="14"/>
  <c r="M75" i="14"/>
  <c r="I75" i="14"/>
  <c r="F75" i="14"/>
  <c r="G75" i="14"/>
  <c r="E75" i="14"/>
  <c r="C75" i="14"/>
  <c r="L73" i="14"/>
  <c r="K73" i="14"/>
  <c r="I73" i="14"/>
  <c r="F73" i="14"/>
  <c r="E73" i="14"/>
  <c r="C73" i="14"/>
  <c r="L72" i="14"/>
  <c r="K72" i="14"/>
  <c r="I72" i="14"/>
  <c r="F72" i="14"/>
  <c r="E72" i="14"/>
  <c r="L70" i="14"/>
  <c r="K70" i="14"/>
  <c r="I70" i="14"/>
  <c r="F70" i="14"/>
  <c r="E70" i="14"/>
  <c r="C70" i="14"/>
  <c r="L69" i="14"/>
  <c r="K69" i="14"/>
  <c r="F69" i="14"/>
  <c r="E69" i="14"/>
  <c r="L66" i="14"/>
  <c r="K66" i="14"/>
  <c r="I66" i="14"/>
  <c r="F66" i="14"/>
  <c r="E66" i="14"/>
  <c r="C66" i="14"/>
  <c r="L65" i="14"/>
  <c r="K65" i="14"/>
  <c r="I65" i="14"/>
  <c r="F65" i="14"/>
  <c r="E65" i="14"/>
  <c r="C65" i="14"/>
  <c r="L64" i="14"/>
  <c r="K64" i="14"/>
  <c r="F64" i="14"/>
  <c r="E64" i="14"/>
  <c r="C64" i="14"/>
  <c r="L63" i="14"/>
  <c r="K63" i="14"/>
  <c r="I63" i="14"/>
  <c r="F63" i="14"/>
  <c r="E63" i="14"/>
  <c r="C63" i="14"/>
  <c r="L62" i="14"/>
  <c r="K62" i="14"/>
  <c r="I62" i="14"/>
  <c r="F62" i="14"/>
  <c r="E62" i="14"/>
  <c r="C62" i="14"/>
  <c r="L61" i="14"/>
  <c r="K61" i="14"/>
  <c r="I61" i="14"/>
  <c r="F61" i="14"/>
  <c r="E61" i="14"/>
  <c r="L60" i="14"/>
  <c r="I60" i="14"/>
  <c r="F60" i="14"/>
  <c r="C60" i="14"/>
  <c r="L59" i="14"/>
  <c r="I59" i="14"/>
  <c r="F59" i="14"/>
  <c r="C59" i="14"/>
  <c r="L58" i="14"/>
  <c r="I58" i="14"/>
  <c r="F58" i="14"/>
  <c r="C58" i="14"/>
  <c r="L57" i="14"/>
  <c r="I57" i="14"/>
  <c r="F57" i="14"/>
  <c r="C57" i="14"/>
  <c r="L56" i="14"/>
  <c r="I56" i="14"/>
  <c r="L55" i="14"/>
  <c r="I55" i="14"/>
  <c r="F55" i="14"/>
  <c r="C55" i="14"/>
  <c r="L54" i="14"/>
  <c r="I54" i="14"/>
  <c r="F54" i="14"/>
  <c r="C54" i="14"/>
  <c r="L53" i="14"/>
  <c r="I53" i="14"/>
  <c r="F53" i="14"/>
  <c r="C53" i="14"/>
  <c r="L52" i="14"/>
  <c r="I52" i="14"/>
  <c r="F52" i="14"/>
  <c r="C52" i="14"/>
  <c r="L51" i="14"/>
  <c r="I51" i="14"/>
  <c r="F51" i="14"/>
  <c r="C51" i="14"/>
  <c r="L50" i="14"/>
  <c r="I50" i="14"/>
  <c r="F50" i="14"/>
  <c r="C50" i="14"/>
  <c r="L48" i="14"/>
  <c r="I48" i="14"/>
  <c r="F48" i="14"/>
  <c r="C48" i="14"/>
  <c r="L46" i="14"/>
  <c r="I46" i="14"/>
  <c r="F46" i="14"/>
  <c r="C46" i="14"/>
  <c r="L45" i="14"/>
  <c r="I45" i="14"/>
  <c r="F45" i="14"/>
  <c r="C45" i="14"/>
  <c r="L44" i="14"/>
  <c r="I44" i="14"/>
  <c r="F44" i="14"/>
  <c r="C44" i="14"/>
  <c r="L43" i="14"/>
  <c r="I43" i="14"/>
  <c r="F43" i="14"/>
  <c r="C43" i="14"/>
  <c r="L42" i="14"/>
  <c r="I42" i="14"/>
  <c r="F42" i="14"/>
  <c r="C42" i="14"/>
  <c r="L39" i="14"/>
  <c r="K39" i="14"/>
  <c r="I39" i="14"/>
  <c r="F39" i="14"/>
  <c r="E39" i="14"/>
  <c r="C39" i="14"/>
  <c r="L38" i="14"/>
  <c r="I38" i="14"/>
  <c r="F38" i="14"/>
  <c r="C38" i="14"/>
  <c r="L36" i="14"/>
  <c r="I36" i="14"/>
  <c r="F36" i="14"/>
  <c r="C36" i="14"/>
  <c r="L34" i="14"/>
  <c r="I34" i="14"/>
  <c r="F34" i="14"/>
  <c r="C34" i="14"/>
  <c r="L33" i="14"/>
  <c r="I33" i="14"/>
  <c r="F33" i="14"/>
  <c r="C33" i="14"/>
  <c r="L32" i="14"/>
  <c r="I32" i="14"/>
  <c r="F32" i="14"/>
  <c r="C32" i="14"/>
  <c r="L31" i="14"/>
  <c r="I31" i="14"/>
  <c r="F31" i="14"/>
  <c r="C31" i="14"/>
  <c r="L30" i="14"/>
  <c r="I30" i="14"/>
  <c r="F30" i="14"/>
  <c r="C30" i="14"/>
  <c r="L29" i="14"/>
  <c r="I29" i="14"/>
  <c r="F29" i="14"/>
  <c r="C29" i="14"/>
  <c r="L28" i="14"/>
  <c r="I28" i="14"/>
  <c r="F28" i="14"/>
  <c r="C28" i="14"/>
  <c r="L27" i="14"/>
  <c r="I27" i="14"/>
  <c r="F27" i="14"/>
  <c r="C27" i="14"/>
  <c r="L26" i="14"/>
  <c r="I26" i="14"/>
  <c r="F26" i="14"/>
  <c r="C26" i="14"/>
  <c r="L25" i="14"/>
  <c r="I25" i="14"/>
  <c r="F25" i="14"/>
  <c r="C25" i="14"/>
  <c r="L24" i="14"/>
  <c r="I24" i="14"/>
  <c r="F24" i="14"/>
  <c r="C24" i="14"/>
  <c r="L23" i="14"/>
  <c r="I23" i="14"/>
  <c r="F23" i="14"/>
  <c r="C23" i="14"/>
  <c r="L22" i="14"/>
  <c r="I22" i="14"/>
  <c r="F22" i="14"/>
  <c r="C22" i="14"/>
  <c r="L21" i="14"/>
  <c r="I21" i="14"/>
  <c r="F21" i="14"/>
  <c r="C21" i="14"/>
  <c r="L20" i="14"/>
  <c r="I20" i="14"/>
  <c r="F20" i="14"/>
  <c r="C20" i="14"/>
  <c r="L19" i="14"/>
  <c r="I19" i="14"/>
  <c r="F19" i="14"/>
  <c r="C19" i="14"/>
  <c r="L18" i="14"/>
  <c r="I18" i="14"/>
  <c r="F18" i="14"/>
  <c r="C18" i="14"/>
  <c r="L17" i="14"/>
  <c r="I17" i="14"/>
  <c r="F17" i="14"/>
  <c r="C17" i="14"/>
  <c r="L16" i="14"/>
  <c r="I16" i="14"/>
  <c r="F16" i="14"/>
  <c r="C16" i="14"/>
  <c r="L14" i="14"/>
  <c r="I14" i="14"/>
  <c r="F14" i="14"/>
  <c r="C14" i="14"/>
  <c r="L13" i="14"/>
  <c r="I13" i="14"/>
  <c r="F13" i="14"/>
  <c r="C13" i="14"/>
  <c r="L75" i="13"/>
  <c r="I75" i="13"/>
  <c r="F75" i="13"/>
  <c r="C75" i="13"/>
  <c r="L73" i="13"/>
  <c r="I73" i="13"/>
  <c r="F73" i="13"/>
  <c r="C73" i="13"/>
  <c r="L72" i="13"/>
  <c r="I72" i="13"/>
  <c r="F72" i="13"/>
  <c r="C72" i="13"/>
  <c r="L70" i="13"/>
  <c r="I70" i="13"/>
  <c r="F70" i="13"/>
  <c r="C70" i="13"/>
  <c r="L69" i="13"/>
  <c r="I69" i="13"/>
  <c r="F69" i="13"/>
  <c r="C69" i="13"/>
  <c r="L66" i="13"/>
  <c r="I66" i="13"/>
  <c r="F66" i="13"/>
  <c r="C66" i="13"/>
  <c r="L65" i="13"/>
  <c r="I65" i="13"/>
  <c r="F65" i="13"/>
  <c r="C65" i="13"/>
  <c r="L64" i="13"/>
  <c r="I64" i="13"/>
  <c r="F64" i="13"/>
  <c r="C64" i="13"/>
  <c r="L63" i="13"/>
  <c r="I63" i="13"/>
  <c r="F63" i="13"/>
  <c r="C63" i="13"/>
  <c r="L62" i="13"/>
  <c r="I62" i="13"/>
  <c r="F62" i="13"/>
  <c r="C62" i="13"/>
  <c r="L61" i="13"/>
  <c r="I61" i="13"/>
  <c r="F61" i="13"/>
  <c r="C61" i="13"/>
  <c r="L60" i="13"/>
  <c r="I60" i="13"/>
  <c r="F60" i="13"/>
  <c r="C60" i="13"/>
  <c r="L59" i="13"/>
  <c r="I59" i="13"/>
  <c r="F59" i="13"/>
  <c r="C59" i="13"/>
  <c r="L58" i="13"/>
  <c r="I58" i="13"/>
  <c r="F58" i="13"/>
  <c r="C58" i="13"/>
  <c r="L57" i="13"/>
  <c r="I57" i="13"/>
  <c r="F57" i="13"/>
  <c r="C57" i="13"/>
  <c r="L56" i="13"/>
  <c r="I56" i="13"/>
  <c r="L55" i="13"/>
  <c r="I55" i="13"/>
  <c r="F55" i="13"/>
  <c r="C55" i="13"/>
  <c r="L54" i="13"/>
  <c r="I54" i="13"/>
  <c r="F54" i="13"/>
  <c r="C54" i="13"/>
  <c r="L53" i="13"/>
  <c r="I53" i="13"/>
  <c r="F53" i="13"/>
  <c r="C53" i="13"/>
  <c r="L52" i="13"/>
  <c r="I52" i="13"/>
  <c r="F52" i="13"/>
  <c r="C52" i="13"/>
  <c r="L51" i="13"/>
  <c r="I51" i="13"/>
  <c r="F51" i="13"/>
  <c r="C51" i="13"/>
  <c r="L50" i="13"/>
  <c r="I50" i="13"/>
  <c r="F50" i="13"/>
  <c r="C50" i="13"/>
  <c r="L48" i="13"/>
  <c r="I48" i="13"/>
  <c r="F48" i="13"/>
  <c r="C48" i="13"/>
  <c r="L46" i="13"/>
  <c r="I46" i="13"/>
  <c r="F46" i="13"/>
  <c r="C46" i="13"/>
  <c r="L45" i="13"/>
  <c r="I45" i="13"/>
  <c r="F45" i="13"/>
  <c r="C45" i="13"/>
  <c r="L44" i="13"/>
  <c r="I44" i="13"/>
  <c r="F44" i="13"/>
  <c r="C44" i="13"/>
  <c r="L43" i="13"/>
  <c r="I43" i="13"/>
  <c r="F43" i="13"/>
  <c r="C43" i="13"/>
  <c r="L42" i="13"/>
  <c r="I42" i="13"/>
  <c r="F42" i="13"/>
  <c r="C42" i="13"/>
  <c r="L39" i="13"/>
  <c r="K39" i="13"/>
  <c r="I39" i="13"/>
  <c r="F39" i="13"/>
  <c r="E39" i="13"/>
  <c r="C39" i="13"/>
  <c r="L38" i="13"/>
  <c r="I38" i="13"/>
  <c r="F38" i="13"/>
  <c r="C38" i="13"/>
  <c r="L36" i="13"/>
  <c r="I36" i="13"/>
  <c r="F36" i="13"/>
  <c r="C36" i="13"/>
  <c r="L34" i="13"/>
  <c r="I34" i="13"/>
  <c r="F34" i="13"/>
  <c r="C34" i="13"/>
  <c r="L33" i="13"/>
  <c r="M33" i="13"/>
  <c r="F33" i="13"/>
  <c r="G33" i="13"/>
  <c r="C33" i="13"/>
  <c r="L32" i="13"/>
  <c r="M32" i="13"/>
  <c r="F32" i="13"/>
  <c r="G32" i="13"/>
  <c r="C32" i="13"/>
  <c r="L31" i="13"/>
  <c r="M31" i="13"/>
  <c r="F31" i="13"/>
  <c r="G31" i="13"/>
  <c r="C31" i="13"/>
  <c r="L30" i="13"/>
  <c r="M30" i="13"/>
  <c r="F30" i="13"/>
  <c r="G30" i="13"/>
  <c r="C30" i="13"/>
  <c r="L29" i="13"/>
  <c r="I29" i="13"/>
  <c r="F29" i="13"/>
  <c r="C29" i="13"/>
  <c r="L28" i="13"/>
  <c r="I28" i="13"/>
  <c r="F28" i="13"/>
  <c r="C28" i="13"/>
  <c r="L27" i="13"/>
  <c r="I27" i="13"/>
  <c r="F27" i="13"/>
  <c r="C27" i="13"/>
  <c r="L26" i="13"/>
  <c r="I26" i="13"/>
  <c r="F26" i="13"/>
  <c r="C26" i="13"/>
  <c r="L25" i="13"/>
  <c r="I25" i="13"/>
  <c r="F25" i="13"/>
  <c r="C25" i="13"/>
  <c r="L24" i="13"/>
  <c r="I24" i="13"/>
  <c r="F24" i="13"/>
  <c r="C24" i="13"/>
  <c r="L23" i="13"/>
  <c r="I23" i="13"/>
  <c r="F23" i="13"/>
  <c r="C23" i="13"/>
  <c r="L22" i="13"/>
  <c r="I22" i="13"/>
  <c r="F22" i="13"/>
  <c r="C22" i="13"/>
  <c r="L21" i="13"/>
  <c r="I21" i="13"/>
  <c r="F21" i="13"/>
  <c r="C21" i="13"/>
  <c r="L20" i="13"/>
  <c r="M20" i="13"/>
  <c r="F20" i="13"/>
  <c r="G20" i="13"/>
  <c r="C20" i="13"/>
  <c r="L19" i="13"/>
  <c r="I19" i="13"/>
  <c r="F19" i="13"/>
  <c r="C19" i="13"/>
  <c r="L18" i="13"/>
  <c r="I18" i="13"/>
  <c r="F18" i="13"/>
  <c r="C18" i="13"/>
  <c r="L17" i="13"/>
  <c r="I17" i="13"/>
  <c r="F17" i="13"/>
  <c r="C17" i="13"/>
  <c r="L16" i="13"/>
  <c r="I16" i="13"/>
  <c r="F16" i="13"/>
  <c r="C16" i="13"/>
  <c r="L14" i="13"/>
  <c r="I14" i="13"/>
  <c r="F14" i="13"/>
  <c r="C14" i="13"/>
  <c r="L13" i="13"/>
  <c r="I13" i="13"/>
  <c r="F13" i="13"/>
  <c r="C13" i="13"/>
  <c r="L75" i="12"/>
  <c r="M75" i="12"/>
  <c r="F75" i="12"/>
  <c r="G75" i="12"/>
  <c r="C75" i="12"/>
  <c r="L73" i="12"/>
  <c r="I73" i="12"/>
  <c r="F73" i="12"/>
  <c r="C73" i="12"/>
  <c r="L72" i="12"/>
  <c r="I72" i="12"/>
  <c r="F72" i="12"/>
  <c r="C72" i="12"/>
  <c r="L70" i="12"/>
  <c r="I70" i="12"/>
  <c r="F70" i="12"/>
  <c r="C70" i="12"/>
  <c r="L69" i="12"/>
  <c r="I69" i="12"/>
  <c r="F69" i="12"/>
  <c r="C69" i="12"/>
  <c r="L66" i="12"/>
  <c r="I66" i="12"/>
  <c r="F66" i="12"/>
  <c r="C66" i="12"/>
  <c r="L65" i="12"/>
  <c r="I65" i="12"/>
  <c r="F65" i="12"/>
  <c r="C65" i="12"/>
  <c r="L64" i="12"/>
  <c r="I64" i="12"/>
  <c r="F64" i="12"/>
  <c r="C64" i="12"/>
  <c r="L63" i="12"/>
  <c r="I63" i="12"/>
  <c r="F63" i="12"/>
  <c r="C63" i="12"/>
  <c r="L62" i="12"/>
  <c r="I62" i="12"/>
  <c r="F62" i="12"/>
  <c r="C62" i="12"/>
  <c r="L61" i="12"/>
  <c r="I61" i="12"/>
  <c r="F61" i="12"/>
  <c r="C61" i="12"/>
  <c r="L60" i="12"/>
  <c r="I60" i="12"/>
  <c r="F60" i="12"/>
  <c r="C60" i="12"/>
  <c r="L59" i="12"/>
  <c r="I59" i="12"/>
  <c r="F59" i="12"/>
  <c r="C59" i="12"/>
  <c r="L58" i="12"/>
  <c r="I58" i="12"/>
  <c r="F58" i="12"/>
  <c r="C58" i="12"/>
  <c r="L57" i="12"/>
  <c r="I57" i="12"/>
  <c r="F57" i="12"/>
  <c r="C57" i="12"/>
  <c r="L56" i="12"/>
  <c r="I56" i="12"/>
  <c r="L55" i="12"/>
  <c r="I55" i="12"/>
  <c r="F55" i="12"/>
  <c r="C55" i="12"/>
  <c r="L54" i="12"/>
  <c r="M54" i="12"/>
  <c r="F54" i="12"/>
  <c r="G54" i="12"/>
  <c r="C54" i="12"/>
  <c r="L53" i="12"/>
  <c r="I53" i="12"/>
  <c r="F53" i="12"/>
  <c r="C53" i="12"/>
  <c r="L52" i="12"/>
  <c r="I52" i="12"/>
  <c r="F52" i="12"/>
  <c r="C52" i="12"/>
  <c r="L51" i="12"/>
  <c r="I51" i="12"/>
  <c r="F51" i="12"/>
  <c r="C51" i="12"/>
  <c r="L50" i="12"/>
  <c r="I50" i="12"/>
  <c r="F50" i="12"/>
  <c r="C50" i="12"/>
  <c r="L48" i="12"/>
  <c r="I48" i="12"/>
  <c r="F48" i="12"/>
  <c r="C48" i="12"/>
  <c r="L46" i="12"/>
  <c r="I46" i="12"/>
  <c r="F46" i="12"/>
  <c r="C46" i="12"/>
  <c r="L45" i="12"/>
  <c r="I45" i="12"/>
  <c r="F45" i="12"/>
  <c r="C45" i="12"/>
  <c r="L44" i="12"/>
  <c r="I44" i="12"/>
  <c r="F44" i="12"/>
  <c r="C44" i="12"/>
  <c r="L43" i="12"/>
  <c r="I43" i="12"/>
  <c r="F43" i="12"/>
  <c r="C43" i="12"/>
  <c r="L42" i="12"/>
  <c r="M42" i="12"/>
  <c r="F42" i="12"/>
  <c r="G42" i="12"/>
  <c r="C42" i="12"/>
  <c r="L39" i="12"/>
  <c r="K39" i="12"/>
  <c r="I39" i="12"/>
  <c r="F39" i="12"/>
  <c r="E39" i="12"/>
  <c r="C39" i="12"/>
  <c r="L38" i="12"/>
  <c r="I38" i="12"/>
  <c r="F38" i="12"/>
  <c r="C38" i="12"/>
  <c r="L36" i="12"/>
  <c r="I36" i="12"/>
  <c r="F36" i="12"/>
  <c r="C36" i="12"/>
  <c r="L34" i="12"/>
  <c r="I34" i="12"/>
  <c r="F34" i="12"/>
  <c r="C34" i="12"/>
  <c r="L33" i="12"/>
  <c r="M33" i="12"/>
  <c r="F33" i="12"/>
  <c r="G33" i="12"/>
  <c r="C33" i="12"/>
  <c r="L32" i="12"/>
  <c r="M32" i="12"/>
  <c r="F32" i="12"/>
  <c r="G32" i="12"/>
  <c r="C32" i="12"/>
  <c r="L31" i="12"/>
  <c r="M31" i="12"/>
  <c r="F31" i="12"/>
  <c r="G31" i="12"/>
  <c r="C31" i="12"/>
  <c r="L30" i="12"/>
  <c r="M30" i="12"/>
  <c r="F30" i="12"/>
  <c r="G30" i="12"/>
  <c r="C30" i="12"/>
  <c r="L29" i="12"/>
  <c r="I29" i="12"/>
  <c r="F29" i="12"/>
  <c r="C29" i="12"/>
  <c r="L28" i="12"/>
  <c r="I28" i="12"/>
  <c r="F28" i="12"/>
  <c r="C28" i="12"/>
  <c r="L27" i="12"/>
  <c r="I27" i="12"/>
  <c r="F27" i="12"/>
  <c r="C27" i="12"/>
  <c r="L26" i="12"/>
  <c r="I26" i="12"/>
  <c r="F26" i="12"/>
  <c r="C26" i="12"/>
  <c r="L25" i="12"/>
  <c r="I25" i="12"/>
  <c r="F25" i="12"/>
  <c r="C25" i="12"/>
  <c r="L24" i="12"/>
  <c r="I24" i="12"/>
  <c r="F24" i="12"/>
  <c r="C24" i="12"/>
  <c r="L23" i="12"/>
  <c r="I23" i="12"/>
  <c r="F23" i="12"/>
  <c r="C23" i="12"/>
  <c r="L22" i="12"/>
  <c r="I22" i="12"/>
  <c r="F22" i="12"/>
  <c r="C22" i="12"/>
  <c r="L21" i="12"/>
  <c r="I21" i="12"/>
  <c r="F21" i="12"/>
  <c r="C21" i="12"/>
  <c r="L20" i="12"/>
  <c r="M20" i="12"/>
  <c r="F20" i="12"/>
  <c r="G20" i="12"/>
  <c r="C20" i="12"/>
  <c r="L19" i="12"/>
  <c r="I19" i="12"/>
  <c r="F19" i="12"/>
  <c r="C19" i="12"/>
  <c r="L18" i="12"/>
  <c r="I18" i="12"/>
  <c r="F18" i="12"/>
  <c r="C18" i="12"/>
  <c r="L17" i="12"/>
  <c r="I17" i="12"/>
  <c r="F17" i="12"/>
  <c r="C17" i="12"/>
  <c r="L16" i="12"/>
  <c r="I16" i="12"/>
  <c r="F16" i="12"/>
  <c r="C16" i="12"/>
  <c r="L14" i="12"/>
  <c r="I14" i="12"/>
  <c r="F14" i="12"/>
  <c r="C14" i="12"/>
  <c r="L13" i="12"/>
  <c r="I13" i="12"/>
  <c r="F13" i="12"/>
  <c r="C13" i="12"/>
  <c r="L75" i="11"/>
  <c r="I75" i="11"/>
  <c r="F75" i="11"/>
  <c r="C75" i="11"/>
  <c r="L73" i="11"/>
  <c r="I73" i="11"/>
  <c r="F73" i="11"/>
  <c r="C73" i="11"/>
  <c r="L72" i="11"/>
  <c r="I72" i="11"/>
  <c r="F72" i="11"/>
  <c r="C72" i="11"/>
  <c r="L70" i="11"/>
  <c r="I70" i="11"/>
  <c r="F70" i="11"/>
  <c r="C70" i="11"/>
  <c r="L69" i="11"/>
  <c r="I69" i="11"/>
  <c r="F69" i="11"/>
  <c r="C69" i="11"/>
  <c r="L66" i="11"/>
  <c r="I66" i="11"/>
  <c r="F66" i="11"/>
  <c r="C66" i="11"/>
  <c r="L65" i="11"/>
  <c r="I65" i="11"/>
  <c r="F65" i="11"/>
  <c r="C65" i="11"/>
  <c r="L64" i="11"/>
  <c r="I64" i="11"/>
  <c r="F64" i="11"/>
  <c r="C64" i="11"/>
  <c r="L63" i="11"/>
  <c r="I63" i="11"/>
  <c r="F63" i="11"/>
  <c r="C63" i="11"/>
  <c r="L62" i="11"/>
  <c r="I62" i="11"/>
  <c r="F62" i="11"/>
  <c r="C62" i="11"/>
  <c r="L61" i="11"/>
  <c r="I61" i="11"/>
  <c r="F61" i="11"/>
  <c r="C61" i="11"/>
  <c r="L60" i="11"/>
  <c r="I60" i="11"/>
  <c r="F60" i="11"/>
  <c r="C60" i="11"/>
  <c r="L59" i="11"/>
  <c r="I59" i="11"/>
  <c r="F59" i="11"/>
  <c r="C59" i="11"/>
  <c r="L58" i="11"/>
  <c r="I58" i="11"/>
  <c r="F58" i="11"/>
  <c r="C58" i="11"/>
  <c r="L57" i="11"/>
  <c r="I57" i="11"/>
  <c r="F57" i="11"/>
  <c r="C57" i="11"/>
  <c r="L56" i="11"/>
  <c r="I56" i="11"/>
  <c r="L55" i="11"/>
  <c r="I55" i="11"/>
  <c r="F55" i="11"/>
  <c r="C55" i="11"/>
  <c r="L54" i="11"/>
  <c r="I54" i="11"/>
  <c r="F54" i="11"/>
  <c r="C54" i="11"/>
  <c r="L53" i="11"/>
  <c r="I53" i="11"/>
  <c r="F53" i="11"/>
  <c r="C53" i="11"/>
  <c r="L52" i="11"/>
  <c r="I52" i="11"/>
  <c r="F52" i="11"/>
  <c r="C52" i="11"/>
  <c r="L51" i="11"/>
  <c r="I51" i="11"/>
  <c r="F51" i="11"/>
  <c r="C51" i="11"/>
  <c r="L50" i="11"/>
  <c r="I50" i="11"/>
  <c r="F50" i="11"/>
  <c r="C50" i="11"/>
  <c r="L48" i="11"/>
  <c r="I48" i="11"/>
  <c r="F48" i="11"/>
  <c r="C48" i="11"/>
  <c r="L46" i="11"/>
  <c r="I46" i="11"/>
  <c r="F46" i="11"/>
  <c r="C46" i="11"/>
  <c r="L45" i="11"/>
  <c r="I45" i="11"/>
  <c r="F45" i="11"/>
  <c r="C45" i="11"/>
  <c r="L44" i="11"/>
  <c r="I44" i="11"/>
  <c r="F44" i="11"/>
  <c r="C44" i="11"/>
  <c r="L43" i="11"/>
  <c r="I43" i="11"/>
  <c r="F43" i="11"/>
  <c r="C43" i="11"/>
  <c r="L42" i="11"/>
  <c r="I42" i="11"/>
  <c r="F42" i="11"/>
  <c r="C42" i="11"/>
  <c r="L39" i="11"/>
  <c r="K39" i="11"/>
  <c r="I39" i="11"/>
  <c r="F39" i="11"/>
  <c r="E39" i="11"/>
  <c r="C39" i="11"/>
  <c r="L38" i="11"/>
  <c r="I38" i="11"/>
  <c r="F38" i="11"/>
  <c r="C38" i="11"/>
  <c r="L36" i="11"/>
  <c r="I36" i="11"/>
  <c r="F36" i="11"/>
  <c r="C36" i="11"/>
  <c r="L34" i="11"/>
  <c r="I34" i="11"/>
  <c r="F34" i="11"/>
  <c r="C34" i="11"/>
  <c r="L33" i="11"/>
  <c r="I33" i="11"/>
  <c r="F33" i="11"/>
  <c r="C33" i="11"/>
  <c r="L32" i="11"/>
  <c r="I32" i="11"/>
  <c r="F32" i="11"/>
  <c r="C32" i="11"/>
  <c r="L31" i="11"/>
  <c r="I31" i="11"/>
  <c r="F31" i="11"/>
  <c r="C31" i="11"/>
  <c r="L30" i="11"/>
  <c r="I30" i="11"/>
  <c r="F30" i="11"/>
  <c r="C30" i="11"/>
  <c r="L29" i="11"/>
  <c r="I29" i="11"/>
  <c r="F29" i="11"/>
  <c r="C29" i="11"/>
  <c r="L28" i="11"/>
  <c r="I28" i="11"/>
  <c r="F28" i="11"/>
  <c r="C28" i="11"/>
  <c r="L27" i="11"/>
  <c r="I27" i="11"/>
  <c r="F27" i="11"/>
  <c r="C27" i="11"/>
  <c r="L26" i="11"/>
  <c r="I26" i="11"/>
  <c r="F26" i="11"/>
  <c r="C26" i="11"/>
  <c r="L25" i="11"/>
  <c r="I25" i="11"/>
  <c r="F25" i="11"/>
  <c r="C25" i="11"/>
  <c r="L24" i="11"/>
  <c r="I24" i="11"/>
  <c r="F24" i="11"/>
  <c r="C24" i="11"/>
  <c r="L23" i="11"/>
  <c r="I23" i="11"/>
  <c r="F23" i="11"/>
  <c r="C23" i="11"/>
  <c r="L22" i="11"/>
  <c r="I22" i="11"/>
  <c r="F22" i="11"/>
  <c r="C22" i="11"/>
  <c r="L21" i="11"/>
  <c r="I21" i="11"/>
  <c r="F21" i="11"/>
  <c r="C21" i="11"/>
  <c r="L20" i="11"/>
  <c r="I20" i="11"/>
  <c r="F20" i="11"/>
  <c r="C20" i="11"/>
  <c r="L19" i="11"/>
  <c r="I19" i="11"/>
  <c r="F19" i="11"/>
  <c r="E19" i="11"/>
  <c r="C19" i="11"/>
  <c r="L18" i="11"/>
  <c r="K18" i="11"/>
  <c r="I18" i="11"/>
  <c r="F18" i="11"/>
  <c r="E18" i="11"/>
  <c r="L17" i="11"/>
  <c r="K17" i="11"/>
  <c r="I17" i="11"/>
  <c r="F17" i="11"/>
  <c r="E17" i="11"/>
  <c r="C17" i="11"/>
  <c r="L16" i="11"/>
  <c r="K16" i="11"/>
  <c r="F16" i="11"/>
  <c r="E16" i="11"/>
  <c r="L15" i="11"/>
  <c r="L14" i="11"/>
  <c r="K14" i="11"/>
  <c r="I14" i="11"/>
  <c r="F14" i="11"/>
  <c r="E14" i="11"/>
  <c r="C14" i="11"/>
  <c r="L13" i="11"/>
  <c r="K13" i="11"/>
  <c r="I13" i="11"/>
  <c r="F13" i="11"/>
  <c r="E13" i="11"/>
  <c r="C13" i="11"/>
  <c r="L75" i="2"/>
  <c r="M75" i="2"/>
  <c r="K75" i="2"/>
  <c r="I75" i="2"/>
  <c r="F75" i="2"/>
  <c r="G75" i="2"/>
  <c r="E75" i="2"/>
  <c r="C75" i="2"/>
  <c r="L73" i="2"/>
  <c r="K73" i="2"/>
  <c r="I73" i="2"/>
  <c r="F73" i="2"/>
  <c r="E73" i="2"/>
  <c r="C73" i="2"/>
  <c r="L72" i="2"/>
  <c r="K72" i="2"/>
  <c r="I72" i="2"/>
  <c r="F72" i="2"/>
  <c r="E72" i="2"/>
  <c r="C72" i="2"/>
  <c r="L70" i="2"/>
  <c r="K70" i="2"/>
  <c r="I70" i="2"/>
  <c r="F70" i="2"/>
  <c r="E70" i="2"/>
  <c r="C70" i="2"/>
  <c r="L69" i="2"/>
  <c r="K69" i="2"/>
  <c r="I69" i="2"/>
  <c r="F69" i="2"/>
  <c r="E69" i="2"/>
  <c r="C69" i="2"/>
  <c r="L66" i="2"/>
  <c r="K66" i="2"/>
  <c r="I66" i="2"/>
  <c r="F66" i="2"/>
  <c r="E66" i="2"/>
  <c r="C66" i="2"/>
  <c r="L65" i="2"/>
  <c r="K65" i="2"/>
  <c r="I65" i="2"/>
  <c r="F65" i="2"/>
  <c r="E65" i="2"/>
  <c r="C65" i="2"/>
  <c r="L64" i="2"/>
  <c r="K64" i="2"/>
  <c r="I64" i="2"/>
  <c r="F64" i="2"/>
  <c r="E64" i="2"/>
  <c r="C64" i="2"/>
  <c r="L63" i="2"/>
  <c r="K63" i="2"/>
  <c r="I63" i="2"/>
  <c r="F63" i="2"/>
  <c r="E63" i="2"/>
  <c r="C63" i="2"/>
  <c r="L62" i="2"/>
  <c r="K62" i="2"/>
  <c r="I62" i="2"/>
  <c r="F62" i="2"/>
  <c r="E62" i="2"/>
  <c r="C62" i="2"/>
  <c r="L61" i="2"/>
  <c r="K61" i="2"/>
  <c r="I61" i="2"/>
  <c r="F61" i="2"/>
  <c r="E61" i="2"/>
  <c r="C61" i="2"/>
  <c r="L60" i="2"/>
  <c r="K60" i="2"/>
  <c r="I60" i="2"/>
  <c r="F60" i="2"/>
  <c r="E60" i="2"/>
  <c r="C60" i="2"/>
  <c r="L59" i="2"/>
  <c r="K59" i="2"/>
  <c r="I59" i="2"/>
  <c r="F59" i="2"/>
  <c r="E59" i="2"/>
  <c r="C59" i="2"/>
  <c r="L58" i="2"/>
  <c r="K58" i="2"/>
  <c r="I58" i="2"/>
  <c r="F58" i="2"/>
  <c r="E58" i="2"/>
  <c r="C58" i="2"/>
  <c r="L57" i="2"/>
  <c r="K57" i="2"/>
  <c r="I57" i="2"/>
  <c r="F57" i="2"/>
  <c r="E57" i="2"/>
  <c r="C57" i="2"/>
  <c r="L56" i="2"/>
  <c r="K56" i="2"/>
  <c r="I56" i="2"/>
  <c r="L55" i="2"/>
  <c r="K55" i="2"/>
  <c r="I55" i="2"/>
  <c r="F55" i="2"/>
  <c r="E55" i="2"/>
  <c r="C55" i="2"/>
  <c r="M54" i="2"/>
  <c r="L54" i="2"/>
  <c r="K54" i="2"/>
  <c r="I54" i="2"/>
  <c r="F54" i="2"/>
  <c r="G54" i="2"/>
  <c r="E54" i="2"/>
  <c r="C54" i="2"/>
  <c r="L53" i="2"/>
  <c r="K53" i="2"/>
  <c r="I53" i="2"/>
  <c r="F53" i="2"/>
  <c r="E53" i="2"/>
  <c r="C53" i="2"/>
  <c r="L52" i="2"/>
  <c r="K52" i="2"/>
  <c r="I52" i="2"/>
  <c r="F52" i="2"/>
  <c r="E52" i="2"/>
  <c r="C52" i="2"/>
  <c r="L51" i="2"/>
  <c r="K51" i="2"/>
  <c r="I51" i="2"/>
  <c r="F51" i="2"/>
  <c r="E51" i="2"/>
  <c r="C51" i="2"/>
  <c r="L50" i="2"/>
  <c r="K50" i="2"/>
  <c r="I50" i="2"/>
  <c r="F50" i="2"/>
  <c r="E50" i="2"/>
  <c r="C50" i="2"/>
  <c r="L48" i="2"/>
  <c r="K48" i="2"/>
  <c r="I48" i="2"/>
  <c r="F48" i="2"/>
  <c r="E48" i="2"/>
  <c r="C48" i="2"/>
  <c r="L46" i="2"/>
  <c r="K46" i="2"/>
  <c r="I46" i="2"/>
  <c r="F46" i="2"/>
  <c r="E46" i="2"/>
  <c r="C46" i="2"/>
  <c r="L45" i="2"/>
  <c r="K45" i="2"/>
  <c r="I45" i="2"/>
  <c r="F45" i="2"/>
  <c r="E45" i="2"/>
  <c r="C45" i="2"/>
  <c r="L44" i="2"/>
  <c r="K44" i="2"/>
  <c r="I44" i="2"/>
  <c r="F44" i="2"/>
  <c r="E44" i="2"/>
  <c r="C44" i="2"/>
  <c r="L43" i="2"/>
  <c r="K43" i="2"/>
  <c r="I43" i="2"/>
  <c r="F43" i="2"/>
  <c r="E43" i="2"/>
  <c r="C43" i="2"/>
  <c r="L42" i="2"/>
  <c r="M42" i="2"/>
  <c r="I42" i="2"/>
  <c r="F42" i="2"/>
  <c r="G42" i="2"/>
  <c r="C42" i="2"/>
  <c r="L39" i="2"/>
  <c r="K39" i="2"/>
  <c r="I39" i="2"/>
  <c r="F39" i="2"/>
  <c r="E39" i="2"/>
  <c r="C39" i="2"/>
  <c r="L38" i="2"/>
  <c r="K38" i="2"/>
  <c r="I38" i="2"/>
  <c r="F38" i="2"/>
  <c r="E38" i="2"/>
  <c r="C38" i="2"/>
  <c r="L36" i="2"/>
  <c r="K36" i="2"/>
  <c r="I36" i="2"/>
  <c r="F36" i="2"/>
  <c r="E36" i="2"/>
  <c r="C36" i="2"/>
  <c r="L34" i="2"/>
  <c r="K34" i="2"/>
  <c r="I34" i="2"/>
  <c r="F34" i="2"/>
  <c r="E34" i="2"/>
  <c r="C34" i="2"/>
  <c r="M33" i="2"/>
  <c r="L33" i="2"/>
  <c r="K33" i="2"/>
  <c r="I33" i="2"/>
  <c r="F33" i="2"/>
  <c r="G33" i="2"/>
  <c r="E33" i="2"/>
  <c r="C33" i="2"/>
  <c r="L32" i="2"/>
  <c r="M32" i="2"/>
  <c r="I32" i="2"/>
  <c r="F32" i="2"/>
  <c r="G32" i="2"/>
  <c r="E32" i="2"/>
  <c r="C32" i="2"/>
  <c r="M31" i="2"/>
  <c r="L31" i="2"/>
  <c r="K31" i="2"/>
  <c r="I31" i="2"/>
  <c r="F31" i="2"/>
  <c r="G31" i="2"/>
  <c r="E31" i="2"/>
  <c r="C31" i="2"/>
  <c r="L30" i="2"/>
  <c r="M30" i="2"/>
  <c r="I30" i="2"/>
  <c r="F30" i="2"/>
  <c r="G30" i="2"/>
  <c r="E30" i="2"/>
  <c r="C30" i="2"/>
  <c r="L29" i="2"/>
  <c r="K29" i="2"/>
  <c r="I29" i="2"/>
  <c r="F29" i="2"/>
  <c r="E29" i="2"/>
  <c r="C29" i="2"/>
  <c r="L28" i="2"/>
  <c r="K28" i="2"/>
  <c r="I28" i="2"/>
  <c r="F28" i="2"/>
  <c r="E28" i="2"/>
  <c r="C28" i="2"/>
  <c r="L27" i="2"/>
  <c r="K27" i="2"/>
  <c r="I27" i="2"/>
  <c r="F27" i="2"/>
  <c r="E27" i="2"/>
  <c r="C27" i="2"/>
  <c r="L26" i="2"/>
  <c r="K26" i="2"/>
  <c r="I26" i="2"/>
  <c r="F26" i="2"/>
  <c r="E26" i="2"/>
  <c r="C26" i="2"/>
  <c r="L25" i="2"/>
  <c r="K25" i="2"/>
  <c r="I25" i="2"/>
  <c r="F25" i="2"/>
  <c r="E25" i="2"/>
  <c r="C25" i="2"/>
  <c r="L24" i="2"/>
  <c r="K24" i="2"/>
  <c r="I24" i="2"/>
  <c r="F24" i="2"/>
  <c r="E24" i="2"/>
  <c r="C24" i="2"/>
  <c r="L23" i="2"/>
  <c r="K23" i="2"/>
  <c r="I23" i="2"/>
  <c r="F23" i="2"/>
  <c r="E23" i="2"/>
  <c r="C23" i="2"/>
  <c r="L22" i="2"/>
  <c r="K22" i="2"/>
  <c r="I22" i="2"/>
  <c r="F22" i="2"/>
  <c r="E22" i="2"/>
  <c r="C22" i="2"/>
  <c r="L21" i="2"/>
  <c r="K21" i="2"/>
  <c r="I21" i="2"/>
  <c r="E21" i="2"/>
  <c r="M20" i="2"/>
  <c r="L20" i="2"/>
  <c r="K20" i="2"/>
  <c r="I20" i="2"/>
  <c r="F20" i="2"/>
  <c r="G20" i="2"/>
  <c r="E20" i="2"/>
  <c r="C20" i="2"/>
  <c r="L19" i="2"/>
  <c r="K19" i="2"/>
  <c r="I19" i="2"/>
  <c r="F19" i="2"/>
  <c r="E19" i="2"/>
  <c r="C19" i="2"/>
  <c r="L18" i="2"/>
  <c r="K18" i="2"/>
  <c r="I18" i="2"/>
  <c r="F18" i="2"/>
  <c r="E18" i="2"/>
  <c r="C18" i="2"/>
  <c r="L17" i="2"/>
  <c r="K17" i="2"/>
  <c r="I17" i="2"/>
  <c r="F17" i="2"/>
  <c r="E17" i="2"/>
  <c r="C17" i="2"/>
  <c r="L16" i="2"/>
  <c r="K16" i="2"/>
  <c r="I16" i="2"/>
  <c r="F16" i="2"/>
  <c r="E16" i="2"/>
  <c r="C16" i="2"/>
  <c r="J15" i="2"/>
  <c r="J40" i="2"/>
  <c r="D40" i="2"/>
  <c r="L14" i="2"/>
  <c r="K14" i="2"/>
  <c r="I14" i="2"/>
  <c r="F14" i="2"/>
  <c r="E14" i="2"/>
  <c r="C14" i="2"/>
  <c r="L13" i="2"/>
  <c r="K13" i="2"/>
  <c r="I13" i="2"/>
  <c r="F13" i="2"/>
  <c r="E13" i="2"/>
  <c r="C13" i="2"/>
  <c r="L75" i="4"/>
  <c r="M75" i="4"/>
  <c r="I75" i="4"/>
  <c r="F75" i="4"/>
  <c r="G75" i="4"/>
  <c r="E75" i="4"/>
  <c r="C75" i="4"/>
  <c r="L73" i="4"/>
  <c r="K73" i="4"/>
  <c r="I73" i="4"/>
  <c r="F73" i="4"/>
  <c r="E73" i="4"/>
  <c r="C73" i="4"/>
  <c r="L72" i="4"/>
  <c r="K72" i="4"/>
  <c r="I72" i="4"/>
  <c r="F72" i="4"/>
  <c r="E72" i="4"/>
  <c r="L70" i="4"/>
  <c r="K70" i="4"/>
  <c r="I70" i="4"/>
  <c r="F70" i="4"/>
  <c r="E70" i="4"/>
  <c r="C70" i="4"/>
  <c r="L69" i="4"/>
  <c r="K69" i="4"/>
  <c r="F69" i="4"/>
  <c r="E69" i="4"/>
  <c r="L66" i="4"/>
  <c r="K66" i="4"/>
  <c r="I66" i="4"/>
  <c r="F66" i="4"/>
  <c r="E66" i="4"/>
  <c r="C66" i="4"/>
  <c r="L65" i="4"/>
  <c r="K65" i="4"/>
  <c r="I65" i="4"/>
  <c r="F65" i="4"/>
  <c r="E65" i="4"/>
  <c r="C65" i="4"/>
  <c r="L64" i="4"/>
  <c r="K64" i="4"/>
  <c r="F64" i="4"/>
  <c r="E64" i="4"/>
  <c r="C64" i="4"/>
  <c r="L63" i="4"/>
  <c r="K63" i="4"/>
  <c r="I63" i="4"/>
  <c r="F63" i="4"/>
  <c r="E63" i="4"/>
  <c r="C63" i="4"/>
  <c r="L62" i="4"/>
  <c r="K62" i="4"/>
  <c r="I62" i="4"/>
  <c r="F62" i="4"/>
  <c r="E62" i="4"/>
  <c r="C62" i="4"/>
  <c r="L61" i="4"/>
  <c r="K61" i="4"/>
  <c r="I61" i="4"/>
  <c r="F61" i="4"/>
  <c r="E61" i="4"/>
  <c r="C61" i="4"/>
  <c r="L60" i="4"/>
  <c r="K60" i="4"/>
  <c r="F60" i="4"/>
  <c r="E60" i="4"/>
  <c r="C60" i="4"/>
  <c r="L59" i="4"/>
  <c r="K59" i="4"/>
  <c r="I59" i="4"/>
  <c r="F59" i="4"/>
  <c r="E59" i="4"/>
  <c r="C59" i="4"/>
  <c r="L58" i="4"/>
  <c r="K58" i="4"/>
  <c r="I58" i="4"/>
  <c r="F58" i="4"/>
  <c r="E58" i="4"/>
  <c r="C58" i="4"/>
  <c r="L57" i="4"/>
  <c r="K57" i="4"/>
  <c r="I57" i="4"/>
  <c r="F57" i="4"/>
  <c r="E57" i="4"/>
  <c r="C57" i="4"/>
  <c r="L56" i="4"/>
  <c r="K56" i="4"/>
  <c r="L55" i="4"/>
  <c r="K55" i="4"/>
  <c r="I55" i="4"/>
  <c r="F55" i="4"/>
  <c r="E55" i="4"/>
  <c r="C55" i="4"/>
  <c r="L54" i="4"/>
  <c r="M54" i="4"/>
  <c r="F54" i="4"/>
  <c r="G54" i="4"/>
  <c r="E54" i="4"/>
  <c r="C54" i="4"/>
  <c r="L53" i="4"/>
  <c r="K53" i="4"/>
  <c r="I53" i="4"/>
  <c r="E53" i="4"/>
  <c r="C53" i="4"/>
  <c r="L52" i="4"/>
  <c r="K52" i="4"/>
  <c r="F52" i="4"/>
  <c r="E52" i="4"/>
  <c r="C52" i="4"/>
  <c r="L51" i="4"/>
  <c r="K51" i="4"/>
  <c r="I51" i="4"/>
  <c r="F51" i="4"/>
  <c r="E51" i="4"/>
  <c r="C51" i="4"/>
  <c r="L50" i="4"/>
  <c r="K50" i="4"/>
  <c r="I50" i="4"/>
  <c r="F50" i="4"/>
  <c r="E50" i="4"/>
  <c r="C50" i="4"/>
  <c r="L48" i="4"/>
  <c r="K48" i="4"/>
  <c r="F48" i="4"/>
  <c r="E48" i="4"/>
  <c r="C48" i="4"/>
  <c r="L46" i="4"/>
  <c r="K46" i="4"/>
  <c r="I46" i="4"/>
  <c r="F46" i="4"/>
  <c r="E46" i="4"/>
  <c r="C46" i="4"/>
  <c r="L45" i="4"/>
  <c r="K45" i="4"/>
  <c r="I45" i="4"/>
  <c r="F45" i="4"/>
  <c r="E45" i="4"/>
  <c r="C45" i="4"/>
  <c r="L44" i="4"/>
  <c r="K44" i="4"/>
  <c r="F44" i="4"/>
  <c r="E44" i="4"/>
  <c r="C44" i="4"/>
  <c r="L43" i="4"/>
  <c r="K43" i="4"/>
  <c r="I43" i="4"/>
  <c r="F43" i="4"/>
  <c r="E43" i="4"/>
  <c r="C43" i="4"/>
  <c r="L42" i="4"/>
  <c r="M42" i="4"/>
  <c r="K42" i="4"/>
  <c r="I42" i="4"/>
  <c r="F42" i="4"/>
  <c r="G42" i="4"/>
  <c r="C42" i="4"/>
  <c r="L39" i="4"/>
  <c r="K39" i="4"/>
  <c r="I39" i="4"/>
  <c r="F39" i="4"/>
  <c r="E39" i="4"/>
  <c r="C39" i="4"/>
  <c r="L38" i="4"/>
  <c r="K38" i="4"/>
  <c r="I38" i="4"/>
  <c r="F38" i="4"/>
  <c r="E38" i="4"/>
  <c r="L36" i="4"/>
  <c r="K36" i="4"/>
  <c r="I36" i="4"/>
  <c r="F36" i="4"/>
  <c r="E36" i="4"/>
  <c r="C36" i="4"/>
  <c r="L34" i="4"/>
  <c r="K34" i="4"/>
  <c r="F34" i="4"/>
  <c r="E34" i="4"/>
  <c r="C34" i="4"/>
  <c r="L33" i="4"/>
  <c r="M33" i="4"/>
  <c r="I33" i="4"/>
  <c r="F33" i="4"/>
  <c r="G33" i="4"/>
  <c r="E33" i="4"/>
  <c r="C33" i="4"/>
  <c r="L32" i="4"/>
  <c r="M32" i="4"/>
  <c r="I32" i="4"/>
  <c r="F32" i="4"/>
  <c r="G32" i="4"/>
  <c r="C32" i="4"/>
  <c r="L31" i="4"/>
  <c r="M31" i="4"/>
  <c r="I31" i="4"/>
  <c r="F31" i="4"/>
  <c r="G31" i="4"/>
  <c r="C31" i="4"/>
  <c r="L30" i="4"/>
  <c r="M30" i="4"/>
  <c r="I30" i="4"/>
  <c r="F30" i="4"/>
  <c r="G30" i="4"/>
  <c r="C30" i="4"/>
  <c r="L29" i="4"/>
  <c r="K29" i="4"/>
  <c r="I29" i="4"/>
  <c r="F29" i="4"/>
  <c r="E29" i="4"/>
  <c r="C29" i="4"/>
  <c r="L28" i="4"/>
  <c r="K28" i="4"/>
  <c r="I28" i="4"/>
  <c r="F28" i="4"/>
  <c r="E28" i="4"/>
  <c r="C28" i="4"/>
  <c r="L27" i="4"/>
  <c r="K27" i="4"/>
  <c r="F27" i="4"/>
  <c r="E27" i="4"/>
  <c r="C27" i="4"/>
  <c r="L26" i="4"/>
  <c r="K26" i="4"/>
  <c r="I26" i="4"/>
  <c r="F26" i="4"/>
  <c r="E26" i="4"/>
  <c r="C26" i="4"/>
  <c r="L25" i="4"/>
  <c r="K25" i="4"/>
  <c r="I25" i="4"/>
  <c r="F25" i="4"/>
  <c r="E25" i="4"/>
  <c r="C25" i="4"/>
  <c r="L24" i="4"/>
  <c r="K24" i="4"/>
  <c r="I24" i="4"/>
  <c r="F24" i="4"/>
  <c r="E24" i="4"/>
  <c r="C24" i="4"/>
  <c r="L23" i="4"/>
  <c r="K23" i="4"/>
  <c r="F23" i="4"/>
  <c r="E23" i="4"/>
  <c r="C23" i="4"/>
  <c r="L22" i="4"/>
  <c r="K22" i="4"/>
  <c r="I22" i="4"/>
  <c r="F22" i="4"/>
  <c r="E22" i="4"/>
  <c r="C22" i="4"/>
  <c r="L21" i="4"/>
  <c r="K21" i="4"/>
  <c r="I21" i="4"/>
  <c r="F21" i="4"/>
  <c r="E21" i="4"/>
  <c r="C21" i="4"/>
  <c r="L20" i="4"/>
  <c r="M20" i="4"/>
  <c r="I20" i="4"/>
  <c r="F20" i="4"/>
  <c r="G20" i="4"/>
  <c r="E20" i="4"/>
  <c r="C20" i="4"/>
  <c r="L19" i="4"/>
  <c r="K19" i="4"/>
  <c r="F19" i="4"/>
  <c r="E19" i="4"/>
  <c r="C19" i="4"/>
  <c r="L18" i="4"/>
  <c r="K18" i="4"/>
  <c r="I18" i="4"/>
  <c r="F18" i="4"/>
  <c r="E18" i="4"/>
  <c r="L17" i="4"/>
  <c r="K17" i="4"/>
  <c r="I17" i="4"/>
  <c r="F17" i="4"/>
  <c r="E17" i="4"/>
  <c r="C17" i="4"/>
  <c r="L16" i="4"/>
  <c r="K16" i="4"/>
  <c r="I16" i="4"/>
  <c r="F16" i="4"/>
  <c r="E16" i="4"/>
  <c r="L14" i="4"/>
  <c r="K14" i="4"/>
  <c r="I14" i="4"/>
  <c r="F14" i="4"/>
  <c r="E14" i="4"/>
  <c r="C14" i="4"/>
  <c r="L13" i="4"/>
  <c r="K13" i="4"/>
  <c r="I13" i="4"/>
  <c r="F13" i="4"/>
  <c r="E13" i="4"/>
  <c r="C13" i="4"/>
  <c r="L75" i="5"/>
  <c r="M75" i="5"/>
  <c r="K75" i="5"/>
  <c r="I75" i="5"/>
  <c r="F75" i="5"/>
  <c r="G75" i="5"/>
  <c r="E75" i="5"/>
  <c r="C75" i="5"/>
  <c r="L73" i="5"/>
  <c r="K73" i="5"/>
  <c r="I73" i="5"/>
  <c r="F73" i="5"/>
  <c r="E73" i="5"/>
  <c r="C73" i="5"/>
  <c r="L72" i="5"/>
  <c r="K72" i="5"/>
  <c r="I72" i="5"/>
  <c r="F72" i="5"/>
  <c r="E72" i="5"/>
  <c r="L70" i="5"/>
  <c r="K70" i="5"/>
  <c r="I70" i="5"/>
  <c r="F70" i="5"/>
  <c r="E70" i="5"/>
  <c r="C70" i="5"/>
  <c r="L69" i="5"/>
  <c r="K69" i="5"/>
  <c r="I69" i="5"/>
  <c r="F69" i="5"/>
  <c r="E69" i="5"/>
  <c r="C69" i="5"/>
  <c r="L66" i="5"/>
  <c r="I66" i="5"/>
  <c r="F66" i="5"/>
  <c r="E66" i="5"/>
  <c r="C66" i="5"/>
  <c r="L65" i="5"/>
  <c r="K65" i="5"/>
  <c r="I65" i="5"/>
  <c r="F65" i="5"/>
  <c r="E65" i="5"/>
  <c r="C65" i="5"/>
  <c r="L64" i="5"/>
  <c r="K64" i="5"/>
  <c r="F64" i="5"/>
  <c r="E64" i="5"/>
  <c r="C64" i="5"/>
  <c r="L63" i="5"/>
  <c r="K63" i="5"/>
  <c r="I63" i="5"/>
  <c r="F63" i="5"/>
  <c r="E63" i="5"/>
  <c r="C63" i="5"/>
  <c r="L62" i="5"/>
  <c r="K62" i="5"/>
  <c r="I62" i="5"/>
  <c r="F62" i="5"/>
  <c r="E62" i="5"/>
  <c r="C62" i="5"/>
  <c r="L61" i="5"/>
  <c r="K61" i="5"/>
  <c r="I61" i="5"/>
  <c r="F61" i="5"/>
  <c r="E61" i="5"/>
  <c r="C61" i="5"/>
  <c r="L60" i="5"/>
  <c r="K60" i="5"/>
  <c r="F60" i="5"/>
  <c r="E60" i="5"/>
  <c r="C60" i="5"/>
  <c r="L59" i="5"/>
  <c r="K59" i="5"/>
  <c r="I59" i="5"/>
  <c r="F59" i="5"/>
  <c r="E59" i="5"/>
  <c r="C59" i="5"/>
  <c r="L58" i="5"/>
  <c r="K58" i="5"/>
  <c r="I58" i="5"/>
  <c r="F58" i="5"/>
  <c r="E58" i="5"/>
  <c r="C58" i="5"/>
  <c r="L57" i="5"/>
  <c r="K57" i="5"/>
  <c r="I57" i="5"/>
  <c r="F57" i="5"/>
  <c r="E57" i="5"/>
  <c r="C57" i="5"/>
  <c r="L56" i="5"/>
  <c r="K56" i="5"/>
  <c r="I56" i="5"/>
  <c r="L55" i="5"/>
  <c r="K55" i="5"/>
  <c r="I55" i="5"/>
  <c r="F55" i="5"/>
  <c r="E55" i="5"/>
  <c r="C55" i="5"/>
  <c r="L54" i="5"/>
  <c r="M54" i="5"/>
  <c r="K54" i="5"/>
  <c r="I54" i="5"/>
  <c r="F54" i="5"/>
  <c r="G54" i="5"/>
  <c r="C54" i="5"/>
  <c r="L53" i="5"/>
  <c r="K53" i="5"/>
  <c r="I53" i="5"/>
  <c r="F53" i="5"/>
  <c r="E53" i="5"/>
  <c r="C53" i="5"/>
  <c r="L52" i="5"/>
  <c r="K52" i="5"/>
  <c r="I52" i="5"/>
  <c r="F52" i="5"/>
  <c r="E52" i="5"/>
  <c r="C52" i="5"/>
  <c r="L51" i="5"/>
  <c r="K51" i="5"/>
  <c r="I51" i="5"/>
  <c r="F51" i="5"/>
  <c r="E51" i="5"/>
  <c r="C51" i="5"/>
  <c r="L50" i="5"/>
  <c r="K50" i="5"/>
  <c r="I50" i="5"/>
  <c r="F50" i="5"/>
  <c r="E50" i="5"/>
  <c r="C50" i="5"/>
  <c r="L48" i="5"/>
  <c r="K48" i="5"/>
  <c r="I48" i="5"/>
  <c r="F48" i="5"/>
  <c r="E48" i="5"/>
  <c r="C48" i="5"/>
  <c r="L46" i="5"/>
  <c r="K46" i="5"/>
  <c r="I46" i="5"/>
  <c r="F46" i="5"/>
  <c r="E46" i="5"/>
  <c r="C46" i="5"/>
  <c r="L45" i="5"/>
  <c r="K45" i="5"/>
  <c r="F45" i="5"/>
  <c r="E45" i="5"/>
  <c r="C45" i="5"/>
  <c r="L44" i="5"/>
  <c r="K44" i="5"/>
  <c r="I44" i="5"/>
  <c r="F44" i="5"/>
  <c r="E44" i="5"/>
  <c r="C44" i="5"/>
  <c r="L43" i="5"/>
  <c r="K43" i="5"/>
  <c r="I43" i="5"/>
  <c r="F43" i="5"/>
  <c r="E43" i="5"/>
  <c r="C43" i="5"/>
  <c r="L42" i="5"/>
  <c r="M42" i="5"/>
  <c r="I42" i="5"/>
  <c r="F42" i="5"/>
  <c r="G42" i="5"/>
  <c r="C42" i="5"/>
  <c r="L39" i="5"/>
  <c r="K39" i="5"/>
  <c r="I39" i="5"/>
  <c r="F39" i="5"/>
  <c r="E39" i="5"/>
  <c r="C39" i="5"/>
  <c r="L38" i="5"/>
  <c r="K38" i="5"/>
  <c r="I38" i="5"/>
  <c r="F38" i="5"/>
  <c r="E38" i="5"/>
  <c r="C38" i="5"/>
  <c r="L36" i="5"/>
  <c r="K36" i="5"/>
  <c r="I36" i="5"/>
  <c r="F36" i="5"/>
  <c r="E36" i="5"/>
  <c r="C36" i="5"/>
  <c r="L34" i="5"/>
  <c r="K34" i="5"/>
  <c r="I34" i="5"/>
  <c r="F34" i="5"/>
  <c r="E34" i="5"/>
  <c r="C34" i="5"/>
  <c r="L33" i="5"/>
  <c r="M33" i="5"/>
  <c r="K33" i="5"/>
  <c r="I33" i="5"/>
  <c r="F33" i="5"/>
  <c r="G33" i="5"/>
  <c r="E33" i="5"/>
  <c r="C33" i="5"/>
  <c r="L32" i="5"/>
  <c r="M32" i="5"/>
  <c r="I32" i="5"/>
  <c r="F32" i="5"/>
  <c r="G32" i="5"/>
  <c r="C32" i="5"/>
  <c r="L31" i="5"/>
  <c r="M31" i="5"/>
  <c r="F31" i="5"/>
  <c r="G31" i="5"/>
  <c r="C31" i="5"/>
  <c r="L30" i="5"/>
  <c r="M30" i="5"/>
  <c r="F30" i="5"/>
  <c r="G30" i="5"/>
  <c r="C30" i="5"/>
  <c r="L29" i="5"/>
  <c r="K29" i="5"/>
  <c r="I29" i="5"/>
  <c r="F29" i="5"/>
  <c r="E29" i="5"/>
  <c r="C29" i="5"/>
  <c r="L28" i="5"/>
  <c r="K28" i="5"/>
  <c r="I28" i="5"/>
  <c r="F28" i="5"/>
  <c r="E28" i="5"/>
  <c r="C28" i="5"/>
  <c r="L27" i="5"/>
  <c r="K27" i="5"/>
  <c r="I27" i="5"/>
  <c r="F27" i="5"/>
  <c r="E27" i="5"/>
  <c r="C27" i="5"/>
  <c r="L26" i="5"/>
  <c r="K26" i="5"/>
  <c r="F26" i="5"/>
  <c r="E26" i="5"/>
  <c r="C26" i="5"/>
  <c r="L25" i="5"/>
  <c r="K25" i="5"/>
  <c r="I25" i="5"/>
  <c r="F25" i="5"/>
  <c r="E25" i="5"/>
  <c r="C25" i="5"/>
  <c r="L24" i="5"/>
  <c r="K24" i="5"/>
  <c r="I24" i="5"/>
  <c r="F24" i="5"/>
  <c r="E24" i="5"/>
  <c r="C24" i="5"/>
  <c r="L23" i="5"/>
  <c r="K23" i="5"/>
  <c r="I23" i="5"/>
  <c r="F23" i="5"/>
  <c r="E23" i="5"/>
  <c r="C23" i="5"/>
  <c r="L22" i="5"/>
  <c r="K22" i="5"/>
  <c r="F22" i="5"/>
  <c r="E22" i="5"/>
  <c r="C22" i="5"/>
  <c r="L21" i="5"/>
  <c r="K21" i="5"/>
  <c r="I21" i="5"/>
  <c r="F21" i="5"/>
  <c r="E21" i="5"/>
  <c r="C21" i="5"/>
  <c r="L20" i="5"/>
  <c r="M20" i="5"/>
  <c r="I20" i="5"/>
  <c r="F20" i="5"/>
  <c r="G20" i="5"/>
  <c r="C20" i="5"/>
  <c r="L19" i="5"/>
  <c r="K19" i="5"/>
  <c r="I19" i="5"/>
  <c r="F19" i="5"/>
  <c r="E19" i="5"/>
  <c r="L18" i="5"/>
  <c r="K18" i="5"/>
  <c r="F18" i="5"/>
  <c r="E18" i="5"/>
  <c r="C18" i="5"/>
  <c r="L17" i="5"/>
  <c r="K17" i="5"/>
  <c r="I17" i="5"/>
  <c r="F17" i="5"/>
  <c r="E17" i="5"/>
  <c r="L16" i="5"/>
  <c r="K16" i="5"/>
  <c r="I16" i="5"/>
  <c r="F16" i="5"/>
  <c r="E16" i="5"/>
  <c r="C16" i="5"/>
  <c r="L14" i="5"/>
  <c r="K14" i="5"/>
  <c r="I14" i="5"/>
  <c r="F14" i="5"/>
  <c r="E14" i="5"/>
  <c r="L13" i="5"/>
  <c r="K13" i="5"/>
  <c r="I13" i="5"/>
  <c r="F13" i="5"/>
  <c r="E13" i="5"/>
  <c r="C13" i="5"/>
  <c r="L75" i="6"/>
  <c r="M75" i="6"/>
  <c r="K75" i="6"/>
  <c r="I75" i="6"/>
  <c r="F75" i="6"/>
  <c r="G75" i="6"/>
  <c r="E75" i="6"/>
  <c r="C75" i="6"/>
  <c r="L73" i="6"/>
  <c r="K73" i="6"/>
  <c r="I73" i="6"/>
  <c r="F73" i="6"/>
  <c r="E73" i="6"/>
  <c r="C73" i="6"/>
  <c r="L72" i="6"/>
  <c r="K72" i="6"/>
  <c r="I72" i="6"/>
  <c r="F72" i="6"/>
  <c r="E72" i="6"/>
  <c r="C72" i="6"/>
  <c r="L70" i="6"/>
  <c r="K70" i="6"/>
  <c r="I70" i="6"/>
  <c r="F70" i="6"/>
  <c r="E70" i="6"/>
  <c r="L69" i="6"/>
  <c r="K69" i="6"/>
  <c r="I69" i="6"/>
  <c r="F69" i="6"/>
  <c r="E69" i="6"/>
  <c r="C69" i="6"/>
  <c r="L66" i="6"/>
  <c r="K66" i="6"/>
  <c r="I66" i="6"/>
  <c r="F66" i="6"/>
  <c r="E66" i="6"/>
  <c r="L65" i="6"/>
  <c r="K65" i="6"/>
  <c r="I65" i="6"/>
  <c r="F65" i="6"/>
  <c r="E65" i="6"/>
  <c r="C65" i="6"/>
  <c r="L64" i="6"/>
  <c r="K64" i="6"/>
  <c r="I64" i="6"/>
  <c r="F64" i="6"/>
  <c r="E64" i="6"/>
  <c r="L63" i="6"/>
  <c r="K63" i="6"/>
  <c r="I63" i="6"/>
  <c r="F63" i="6"/>
  <c r="E63" i="6"/>
  <c r="C63" i="6"/>
  <c r="L62" i="6"/>
  <c r="K62" i="6"/>
  <c r="I62" i="6"/>
  <c r="F62" i="6"/>
  <c r="E62" i="6"/>
  <c r="L61" i="6"/>
  <c r="K61" i="6"/>
  <c r="I61" i="6"/>
  <c r="F61" i="6"/>
  <c r="E61" i="6"/>
  <c r="C61" i="6"/>
  <c r="L60" i="6"/>
  <c r="K60" i="6"/>
  <c r="I60" i="6"/>
  <c r="F60" i="6"/>
  <c r="E60" i="6"/>
  <c r="L59" i="6"/>
  <c r="K59" i="6"/>
  <c r="I59" i="6"/>
  <c r="F59" i="6"/>
  <c r="E59" i="6"/>
  <c r="C59" i="6"/>
  <c r="L58" i="6"/>
  <c r="K58" i="6"/>
  <c r="I58" i="6"/>
  <c r="F58" i="6"/>
  <c r="E58" i="6"/>
  <c r="L57" i="6"/>
  <c r="K57" i="6"/>
  <c r="I57" i="6"/>
  <c r="F57" i="6"/>
  <c r="E57" i="6"/>
  <c r="C57" i="6"/>
  <c r="L56" i="6"/>
  <c r="K56" i="6"/>
  <c r="I56" i="6"/>
  <c r="L55" i="6"/>
  <c r="K55" i="6"/>
  <c r="I55" i="6"/>
  <c r="F55" i="6"/>
  <c r="E55" i="6"/>
  <c r="C55" i="6"/>
  <c r="L54" i="6"/>
  <c r="M54" i="6"/>
  <c r="I54" i="6"/>
  <c r="F54" i="6"/>
  <c r="G54" i="6"/>
  <c r="E54" i="6"/>
  <c r="C54" i="6"/>
  <c r="L53" i="6"/>
  <c r="K53" i="6"/>
  <c r="I53" i="6"/>
  <c r="F53" i="6"/>
  <c r="E53" i="6"/>
  <c r="C53" i="6"/>
  <c r="L52" i="6"/>
  <c r="K52" i="6"/>
  <c r="F52" i="6"/>
  <c r="E52" i="6"/>
  <c r="C52" i="6"/>
  <c r="L51" i="6"/>
  <c r="K51" i="6"/>
  <c r="I51" i="6"/>
  <c r="F51" i="6"/>
  <c r="E51" i="6"/>
  <c r="C51" i="6"/>
  <c r="L50" i="6"/>
  <c r="K50" i="6"/>
  <c r="F50" i="6"/>
  <c r="E50" i="6"/>
  <c r="C50" i="6"/>
  <c r="L48" i="6"/>
  <c r="K48" i="6"/>
  <c r="I48" i="6"/>
  <c r="F48" i="6"/>
  <c r="E48" i="6"/>
  <c r="C48" i="6"/>
  <c r="L46" i="6"/>
  <c r="K46" i="6"/>
  <c r="F46" i="6"/>
  <c r="E46" i="6"/>
  <c r="C46" i="6"/>
  <c r="L45" i="6"/>
  <c r="K45" i="6"/>
  <c r="I45" i="6"/>
  <c r="F45" i="6"/>
  <c r="E45" i="6"/>
  <c r="C45" i="6"/>
  <c r="L44" i="6"/>
  <c r="K44" i="6"/>
  <c r="I44" i="6"/>
  <c r="F44" i="6"/>
  <c r="E44" i="6"/>
  <c r="L43" i="6"/>
  <c r="K43" i="6"/>
  <c r="I43" i="6"/>
  <c r="F43" i="6"/>
  <c r="E43" i="6"/>
  <c r="C43" i="6"/>
  <c r="L42" i="6"/>
  <c r="M42" i="6"/>
  <c r="K42" i="6"/>
  <c r="I42" i="6"/>
  <c r="F42" i="6"/>
  <c r="G42" i="6"/>
  <c r="C42" i="6"/>
  <c r="L39" i="6"/>
  <c r="K39" i="6"/>
  <c r="I39" i="6"/>
  <c r="F39" i="6"/>
  <c r="E39" i="6"/>
  <c r="C39" i="6"/>
  <c r="L38" i="6"/>
  <c r="K38" i="6"/>
  <c r="I38" i="6"/>
  <c r="F38" i="6"/>
  <c r="E38" i="6"/>
  <c r="C38" i="6"/>
  <c r="L36" i="6"/>
  <c r="K36" i="6"/>
  <c r="I36" i="6"/>
  <c r="F36" i="6"/>
  <c r="E36" i="6"/>
  <c r="C36" i="6"/>
  <c r="L34" i="6"/>
  <c r="K34" i="6"/>
  <c r="I34" i="6"/>
  <c r="F34" i="6"/>
  <c r="E34" i="6"/>
  <c r="C34" i="6"/>
  <c r="L33" i="6"/>
  <c r="M33" i="6"/>
  <c r="K33" i="6"/>
  <c r="I33" i="6"/>
  <c r="F33" i="6"/>
  <c r="G33" i="6"/>
  <c r="C33" i="6"/>
  <c r="L32" i="6"/>
  <c r="M32" i="6"/>
  <c r="K32" i="6"/>
  <c r="I32" i="6"/>
  <c r="F32" i="6"/>
  <c r="G32" i="6"/>
  <c r="E32" i="6"/>
  <c r="C32" i="6"/>
  <c r="L31" i="6"/>
  <c r="M31" i="6"/>
  <c r="I31" i="6"/>
  <c r="F31" i="6"/>
  <c r="G31" i="6"/>
  <c r="E31" i="6"/>
  <c r="C31" i="6"/>
  <c r="L30" i="6"/>
  <c r="M30" i="6"/>
  <c r="K30" i="6"/>
  <c r="I30" i="6"/>
  <c r="F30" i="6"/>
  <c r="G30" i="6"/>
  <c r="E30" i="6"/>
  <c r="C30" i="6"/>
  <c r="L29" i="6"/>
  <c r="K29" i="6"/>
  <c r="F29" i="6"/>
  <c r="E29" i="6"/>
  <c r="C29" i="6"/>
  <c r="L28" i="6"/>
  <c r="K28" i="6"/>
  <c r="I28" i="6"/>
  <c r="F28" i="6"/>
  <c r="E28" i="6"/>
  <c r="C28" i="6"/>
  <c r="L27" i="6"/>
  <c r="K27" i="6"/>
  <c r="F27" i="6"/>
  <c r="E27" i="6"/>
  <c r="C27" i="6"/>
  <c r="L26" i="6"/>
  <c r="K26" i="6"/>
  <c r="I26" i="6"/>
  <c r="F26" i="6"/>
  <c r="E26" i="6"/>
  <c r="C26" i="6"/>
  <c r="L25" i="6"/>
  <c r="K25" i="6"/>
  <c r="F25" i="6"/>
  <c r="E25" i="6"/>
  <c r="C25" i="6"/>
  <c r="L24" i="6"/>
  <c r="K24" i="6"/>
  <c r="I24" i="6"/>
  <c r="F24" i="6"/>
  <c r="E24" i="6"/>
  <c r="C24" i="6"/>
  <c r="L23" i="6"/>
  <c r="K23" i="6"/>
  <c r="F23" i="6"/>
  <c r="E23" i="6"/>
  <c r="C23" i="6"/>
  <c r="L22" i="6"/>
  <c r="K22" i="6"/>
  <c r="I22" i="6"/>
  <c r="F22" i="6"/>
  <c r="E22" i="6"/>
  <c r="C22" i="6"/>
  <c r="L21" i="6"/>
  <c r="K21" i="6"/>
  <c r="I21" i="6"/>
  <c r="F21" i="6"/>
  <c r="E21" i="6"/>
  <c r="L20" i="6"/>
  <c r="M20" i="6"/>
  <c r="I20" i="6"/>
  <c r="F20" i="6"/>
  <c r="G20" i="6"/>
  <c r="L19" i="6"/>
  <c r="K19" i="6"/>
  <c r="I19" i="6"/>
  <c r="F19" i="6"/>
  <c r="E19" i="6"/>
  <c r="C19" i="6"/>
  <c r="L18" i="6"/>
  <c r="K18" i="6"/>
  <c r="I18" i="6"/>
  <c r="F18" i="6"/>
  <c r="E18" i="6"/>
  <c r="L17" i="6"/>
  <c r="K17" i="6"/>
  <c r="I17" i="6"/>
  <c r="F17" i="6"/>
  <c r="E17" i="6"/>
  <c r="C17" i="6"/>
  <c r="L16" i="6"/>
  <c r="K16" i="6"/>
  <c r="I16" i="6"/>
  <c r="F16" i="6"/>
  <c r="E16" i="6"/>
  <c r="L14" i="6"/>
  <c r="K14" i="6"/>
  <c r="I14" i="6"/>
  <c r="F14" i="6"/>
  <c r="E14" i="6"/>
  <c r="C14" i="6"/>
  <c r="L13" i="6"/>
  <c r="K13" i="6"/>
  <c r="I13" i="6"/>
  <c r="F13" i="6"/>
  <c r="E13" i="6"/>
  <c r="C13" i="6"/>
  <c r="M75" i="7"/>
  <c r="L75" i="7"/>
  <c r="K75" i="7"/>
  <c r="I75" i="7"/>
  <c r="F75" i="7"/>
  <c r="G75" i="7"/>
  <c r="E75" i="7"/>
  <c r="C75" i="7"/>
  <c r="L73" i="7"/>
  <c r="K73" i="7"/>
  <c r="I73" i="7"/>
  <c r="F73" i="7"/>
  <c r="E73" i="7"/>
  <c r="C73" i="7"/>
  <c r="L72" i="7"/>
  <c r="K72" i="7"/>
  <c r="I72" i="7"/>
  <c r="F72" i="7"/>
  <c r="E72" i="7"/>
  <c r="C72" i="7"/>
  <c r="L70" i="7"/>
  <c r="K70" i="7"/>
  <c r="I70" i="7"/>
  <c r="F70" i="7"/>
  <c r="E70" i="7"/>
  <c r="C70" i="7"/>
  <c r="L69" i="7"/>
  <c r="K69" i="7"/>
  <c r="I69" i="7"/>
  <c r="F69" i="7"/>
  <c r="E69" i="7"/>
  <c r="C69" i="7"/>
  <c r="L66" i="7"/>
  <c r="I66" i="7"/>
  <c r="F66" i="7"/>
  <c r="E66" i="7"/>
  <c r="C66" i="7"/>
  <c r="L65" i="7"/>
  <c r="K65" i="7"/>
  <c r="I65" i="7"/>
  <c r="F65" i="7"/>
  <c r="E65" i="7"/>
  <c r="C65" i="7"/>
  <c r="L64" i="7"/>
  <c r="K64" i="7"/>
  <c r="I64" i="7"/>
  <c r="F64" i="7"/>
  <c r="E64" i="7"/>
  <c r="C64" i="7"/>
  <c r="L63" i="7"/>
  <c r="K63" i="7"/>
  <c r="I63" i="7"/>
  <c r="F63" i="7"/>
  <c r="E63" i="7"/>
  <c r="C63" i="7"/>
  <c r="L62" i="7"/>
  <c r="K62" i="7"/>
  <c r="I62" i="7"/>
  <c r="F62" i="7"/>
  <c r="E62" i="7"/>
  <c r="C62" i="7"/>
  <c r="L61" i="7"/>
  <c r="K61" i="7"/>
  <c r="I61" i="7"/>
  <c r="F61" i="7"/>
  <c r="E61" i="7"/>
  <c r="C61" i="7"/>
  <c r="L60" i="7"/>
  <c r="K60" i="7"/>
  <c r="I60" i="7"/>
  <c r="F60" i="7"/>
  <c r="E60" i="7"/>
  <c r="C60" i="7"/>
  <c r="L59" i="7"/>
  <c r="K59" i="7"/>
  <c r="I59" i="7"/>
  <c r="F59" i="7"/>
  <c r="E59" i="7"/>
  <c r="C59" i="7"/>
  <c r="L58" i="7"/>
  <c r="K58" i="7"/>
  <c r="I58" i="7"/>
  <c r="F58" i="7"/>
  <c r="E58" i="7"/>
  <c r="C58" i="7"/>
  <c r="L57" i="7"/>
  <c r="K57" i="7"/>
  <c r="I57" i="7"/>
  <c r="F57" i="7"/>
  <c r="E57" i="7"/>
  <c r="C57" i="7"/>
  <c r="L56" i="7"/>
  <c r="K56" i="7"/>
  <c r="I56" i="7"/>
  <c r="L55" i="7"/>
  <c r="K55" i="7"/>
  <c r="I55" i="7"/>
  <c r="F55" i="7"/>
  <c r="E55" i="7"/>
  <c r="C55" i="7"/>
  <c r="L54" i="7"/>
  <c r="M54" i="7"/>
  <c r="I54" i="7"/>
  <c r="F54" i="7"/>
  <c r="G54" i="7"/>
  <c r="E54" i="7"/>
  <c r="C54" i="7"/>
  <c r="L53" i="7"/>
  <c r="K53" i="7"/>
  <c r="I53" i="7"/>
  <c r="F53" i="7"/>
  <c r="E53" i="7"/>
  <c r="C53" i="7"/>
  <c r="L52" i="7"/>
  <c r="K52" i="7"/>
  <c r="I52" i="7"/>
  <c r="F52" i="7"/>
  <c r="E52" i="7"/>
  <c r="C52" i="7"/>
  <c r="L51" i="7"/>
  <c r="K51" i="7"/>
  <c r="I51" i="7"/>
  <c r="F51" i="7"/>
  <c r="E51" i="7"/>
  <c r="C51" i="7"/>
  <c r="L50" i="7"/>
  <c r="K50" i="7"/>
  <c r="I50" i="7"/>
  <c r="F50" i="7"/>
  <c r="E50" i="7"/>
  <c r="C50" i="7"/>
  <c r="L48" i="7"/>
  <c r="K48" i="7"/>
  <c r="I48" i="7"/>
  <c r="F48" i="7"/>
  <c r="E48" i="7"/>
  <c r="C48" i="7"/>
  <c r="L46" i="7"/>
  <c r="K46" i="7"/>
  <c r="I46" i="7"/>
  <c r="F46" i="7"/>
  <c r="E46" i="7"/>
  <c r="C46" i="7"/>
  <c r="L45" i="7"/>
  <c r="K45" i="7"/>
  <c r="I45" i="7"/>
  <c r="F45" i="7"/>
  <c r="E45" i="7"/>
  <c r="C45" i="7"/>
  <c r="L44" i="7"/>
  <c r="K44" i="7"/>
  <c r="I44" i="7"/>
  <c r="F44" i="7"/>
  <c r="E44" i="7"/>
  <c r="C44" i="7"/>
  <c r="L43" i="7"/>
  <c r="K43" i="7"/>
  <c r="I43" i="7"/>
  <c r="F43" i="7"/>
  <c r="E43" i="7"/>
  <c r="C43" i="7"/>
  <c r="M42" i="7"/>
  <c r="L42" i="7"/>
  <c r="K42" i="7"/>
  <c r="I42" i="7"/>
  <c r="F42" i="7"/>
  <c r="G42" i="7"/>
  <c r="E42" i="7"/>
  <c r="C42" i="7"/>
  <c r="L39" i="7"/>
  <c r="K39" i="7"/>
  <c r="I39" i="7"/>
  <c r="F39" i="7"/>
  <c r="E39" i="7"/>
  <c r="C39" i="7"/>
  <c r="L38" i="7"/>
  <c r="K38" i="7"/>
  <c r="I38" i="7"/>
  <c r="F38" i="7"/>
  <c r="E38" i="7"/>
  <c r="C38" i="7"/>
  <c r="L36" i="7"/>
  <c r="K36" i="7"/>
  <c r="I36" i="7"/>
  <c r="F36" i="7"/>
  <c r="E36" i="7"/>
  <c r="C36" i="7"/>
  <c r="L34" i="7"/>
  <c r="K34" i="7"/>
  <c r="I34" i="7"/>
  <c r="F34" i="7"/>
  <c r="E34" i="7"/>
  <c r="C34" i="7"/>
  <c r="L33" i="7"/>
  <c r="M33" i="7"/>
  <c r="I33" i="7"/>
  <c r="F33" i="7"/>
  <c r="G33" i="7"/>
  <c r="E33" i="7"/>
  <c r="C33" i="7"/>
  <c r="L32" i="7"/>
  <c r="M32" i="7"/>
  <c r="I32" i="7"/>
  <c r="F32" i="7"/>
  <c r="G32" i="7"/>
  <c r="E32" i="7"/>
  <c r="C32" i="7"/>
  <c r="L31" i="7"/>
  <c r="M31" i="7"/>
  <c r="I31" i="7"/>
  <c r="F31" i="7"/>
  <c r="G31" i="7"/>
  <c r="E31" i="7"/>
  <c r="C31" i="7"/>
  <c r="L30" i="7"/>
  <c r="M30" i="7"/>
  <c r="I30" i="7"/>
  <c r="F30" i="7"/>
  <c r="G30" i="7"/>
  <c r="E30" i="7"/>
  <c r="C30" i="7"/>
  <c r="L29" i="7"/>
  <c r="K29" i="7"/>
  <c r="I29" i="7"/>
  <c r="F29" i="7"/>
  <c r="E29" i="7"/>
  <c r="C29" i="7"/>
  <c r="L28" i="7"/>
  <c r="K28" i="7"/>
  <c r="I28" i="7"/>
  <c r="F28" i="7"/>
  <c r="E28" i="7"/>
  <c r="C28" i="7"/>
  <c r="L27" i="7"/>
  <c r="K27" i="7"/>
  <c r="I27" i="7"/>
  <c r="F27" i="7"/>
  <c r="E27" i="7"/>
  <c r="C27" i="7"/>
  <c r="L26" i="7"/>
  <c r="K26" i="7"/>
  <c r="I26" i="7"/>
  <c r="F26" i="7"/>
  <c r="E26" i="7"/>
  <c r="C26" i="7"/>
  <c r="L25" i="7"/>
  <c r="K25" i="7"/>
  <c r="I25" i="7"/>
  <c r="F25" i="7"/>
  <c r="E25" i="7"/>
  <c r="C25" i="7"/>
  <c r="L24" i="7"/>
  <c r="K24" i="7"/>
  <c r="I24" i="7"/>
  <c r="F24" i="7"/>
  <c r="E24" i="7"/>
  <c r="C24" i="7"/>
  <c r="L23" i="7"/>
  <c r="K23" i="7"/>
  <c r="I23" i="7"/>
  <c r="F23" i="7"/>
  <c r="E23" i="7"/>
  <c r="C23" i="7"/>
  <c r="L22" i="7"/>
  <c r="K22" i="7"/>
  <c r="I22" i="7"/>
  <c r="F22" i="7"/>
  <c r="E22" i="7"/>
  <c r="C22" i="7"/>
  <c r="L21" i="7"/>
  <c r="K21" i="7"/>
  <c r="I21" i="7"/>
  <c r="F21" i="7"/>
  <c r="E21" i="7"/>
  <c r="C21" i="7"/>
  <c r="L20" i="7"/>
  <c r="M20" i="7"/>
  <c r="I20" i="7"/>
  <c r="F20" i="7"/>
  <c r="G20" i="7"/>
  <c r="E20" i="7"/>
  <c r="C20" i="7"/>
  <c r="L19" i="7"/>
  <c r="K19" i="7"/>
  <c r="I19" i="7"/>
  <c r="F19" i="7"/>
  <c r="E19" i="7"/>
  <c r="C19" i="7"/>
  <c r="L18" i="7"/>
  <c r="K18" i="7"/>
  <c r="I18" i="7"/>
  <c r="F18" i="7"/>
  <c r="E18" i="7"/>
  <c r="C18" i="7"/>
  <c r="L17" i="7"/>
  <c r="K17" i="7"/>
  <c r="I17" i="7"/>
  <c r="F17" i="7"/>
  <c r="E17" i="7"/>
  <c r="C17" i="7"/>
  <c r="L16" i="7"/>
  <c r="K16" i="7"/>
  <c r="I16" i="7"/>
  <c r="F16" i="7"/>
  <c r="E16" i="7"/>
  <c r="C16" i="7"/>
  <c r="J15" i="7"/>
  <c r="J40" i="7"/>
  <c r="D15" i="7"/>
  <c r="D40" i="7"/>
  <c r="L14" i="7"/>
  <c r="K14" i="7"/>
  <c r="I14" i="7"/>
  <c r="F14" i="7"/>
  <c r="E14" i="7"/>
  <c r="C14" i="7"/>
  <c r="L13" i="7"/>
  <c r="K13" i="7"/>
  <c r="I13" i="7"/>
  <c r="F13" i="7"/>
  <c r="E13" i="7"/>
  <c r="C13" i="7"/>
  <c r="L75" i="37"/>
  <c r="M75" i="37"/>
  <c r="K75" i="37"/>
  <c r="I75" i="37"/>
  <c r="F75" i="37"/>
  <c r="G75" i="37"/>
  <c r="E75" i="37"/>
  <c r="C75" i="37"/>
  <c r="L73" i="37"/>
  <c r="K73" i="37"/>
  <c r="I73" i="37"/>
  <c r="F73" i="37"/>
  <c r="E73" i="37"/>
  <c r="C73" i="37"/>
  <c r="L72" i="37"/>
  <c r="K72" i="37"/>
  <c r="I72" i="37"/>
  <c r="F72" i="37"/>
  <c r="E72" i="37"/>
  <c r="L70" i="37"/>
  <c r="K70" i="37"/>
  <c r="I70" i="37"/>
  <c r="F70" i="37"/>
  <c r="E70" i="37"/>
  <c r="C70" i="37"/>
  <c r="L69" i="37"/>
  <c r="K69" i="37"/>
  <c r="I69" i="37"/>
  <c r="F69" i="37"/>
  <c r="E69" i="37"/>
  <c r="L66" i="37"/>
  <c r="K66" i="37"/>
  <c r="I66" i="37"/>
  <c r="F66" i="37"/>
  <c r="E66" i="37"/>
  <c r="C66" i="37"/>
  <c r="L65" i="37"/>
  <c r="K65" i="37"/>
  <c r="I65" i="37"/>
  <c r="F65" i="37"/>
  <c r="E65" i="37"/>
  <c r="L64" i="37"/>
  <c r="K64" i="37"/>
  <c r="I64" i="37"/>
  <c r="F64" i="37"/>
  <c r="E64" i="37"/>
  <c r="C64" i="37"/>
  <c r="L63" i="37"/>
  <c r="K63" i="37"/>
  <c r="I63" i="37"/>
  <c r="F63" i="37"/>
  <c r="E63" i="37"/>
  <c r="L62" i="37"/>
  <c r="K62" i="37"/>
  <c r="I62" i="37"/>
  <c r="F62" i="37"/>
  <c r="E62" i="37"/>
  <c r="C62" i="37"/>
  <c r="L61" i="37"/>
  <c r="K61" i="37"/>
  <c r="I61" i="37"/>
  <c r="F61" i="37"/>
  <c r="E61" i="37"/>
  <c r="L60" i="37"/>
  <c r="K60" i="37"/>
  <c r="I60" i="37"/>
  <c r="F60" i="37"/>
  <c r="E60" i="37"/>
  <c r="C60" i="37"/>
  <c r="L59" i="37"/>
  <c r="K59" i="37"/>
  <c r="I59" i="37"/>
  <c r="F59" i="37"/>
  <c r="E59" i="37"/>
  <c r="L58" i="37"/>
  <c r="K58" i="37"/>
  <c r="F58" i="37"/>
  <c r="E58" i="37"/>
  <c r="C58" i="37"/>
  <c r="L57" i="37"/>
  <c r="K57" i="37"/>
  <c r="I57" i="37"/>
  <c r="F57" i="37"/>
  <c r="E57" i="37"/>
  <c r="L56" i="37"/>
  <c r="K56" i="37"/>
  <c r="I56" i="37"/>
  <c r="L55" i="37"/>
  <c r="K55" i="37"/>
  <c r="I55" i="37"/>
  <c r="F55" i="37"/>
  <c r="E55" i="37"/>
  <c r="C55" i="37"/>
  <c r="L54" i="37"/>
  <c r="M54" i="37"/>
  <c r="K54" i="37"/>
  <c r="I54" i="37"/>
  <c r="F54" i="37"/>
  <c r="G54" i="37"/>
  <c r="C54" i="37"/>
  <c r="L53" i="37"/>
  <c r="K53" i="37"/>
  <c r="I53" i="37"/>
  <c r="F53" i="37"/>
  <c r="E53" i="37"/>
  <c r="C53" i="37"/>
  <c r="L52" i="37"/>
  <c r="K52" i="37"/>
  <c r="I52" i="37"/>
  <c r="F52" i="37"/>
  <c r="E52" i="37"/>
  <c r="C52" i="37"/>
  <c r="L51" i="37"/>
  <c r="K51" i="37"/>
  <c r="I51" i="37"/>
  <c r="F51" i="37"/>
  <c r="E51" i="37"/>
  <c r="C51" i="37"/>
  <c r="L50" i="37"/>
  <c r="K50" i="37"/>
  <c r="I50" i="37"/>
  <c r="F50" i="37"/>
  <c r="E50" i="37"/>
  <c r="C50" i="37"/>
  <c r="L48" i="37"/>
  <c r="K48" i="37"/>
  <c r="I48" i="37"/>
  <c r="F48" i="37"/>
  <c r="E48" i="37"/>
  <c r="C48" i="37"/>
  <c r="L46" i="37"/>
  <c r="K46" i="37"/>
  <c r="F46" i="37"/>
  <c r="E46" i="37"/>
  <c r="C46" i="37"/>
  <c r="L45" i="37"/>
  <c r="K45" i="37"/>
  <c r="I45" i="37"/>
  <c r="F45" i="37"/>
  <c r="E45" i="37"/>
  <c r="C45" i="37"/>
  <c r="L44" i="37"/>
  <c r="K44" i="37"/>
  <c r="I44" i="37"/>
  <c r="F44" i="37"/>
  <c r="E44" i="37"/>
  <c r="C44" i="37"/>
  <c r="L43" i="37"/>
  <c r="K43" i="37"/>
  <c r="I43" i="37"/>
  <c r="F43" i="37"/>
  <c r="E43" i="37"/>
  <c r="C43" i="37"/>
  <c r="L42" i="37"/>
  <c r="M42" i="37"/>
  <c r="K42" i="37"/>
  <c r="I42" i="37"/>
  <c r="F42" i="37"/>
  <c r="G42" i="37"/>
  <c r="C42" i="37"/>
  <c r="L39" i="37"/>
  <c r="K39" i="37"/>
  <c r="I39" i="37"/>
  <c r="F39" i="37"/>
  <c r="E39" i="37"/>
  <c r="C39" i="37"/>
  <c r="L38" i="37"/>
  <c r="K38" i="37"/>
  <c r="I38" i="37"/>
  <c r="F38" i="37"/>
  <c r="E38" i="37"/>
  <c r="C38" i="37"/>
  <c r="L36" i="37"/>
  <c r="K36" i="37"/>
  <c r="I36" i="37"/>
  <c r="F36" i="37"/>
  <c r="E36" i="37"/>
  <c r="C36" i="37"/>
  <c r="L34" i="37"/>
  <c r="K34" i="37"/>
  <c r="I34" i="37"/>
  <c r="F34" i="37"/>
  <c r="E34" i="37"/>
  <c r="C34" i="37"/>
  <c r="L33" i="37"/>
  <c r="M33" i="37"/>
  <c r="I33" i="37"/>
  <c r="F33" i="37"/>
  <c r="G33" i="37"/>
  <c r="C33" i="37"/>
  <c r="L32" i="37"/>
  <c r="M32" i="37"/>
  <c r="F32" i="37"/>
  <c r="G32" i="37"/>
  <c r="C32" i="37"/>
  <c r="L31" i="37"/>
  <c r="M31" i="37"/>
  <c r="F31" i="37"/>
  <c r="G31" i="37"/>
  <c r="C31" i="37"/>
  <c r="L30" i="37"/>
  <c r="M30" i="37"/>
  <c r="F30" i="37"/>
  <c r="G30" i="37"/>
  <c r="C30" i="37"/>
  <c r="L29" i="37"/>
  <c r="K29" i="37"/>
  <c r="I29" i="37"/>
  <c r="F29" i="37"/>
  <c r="E29" i="37"/>
  <c r="C29" i="37"/>
  <c r="L28" i="37"/>
  <c r="K28" i="37"/>
  <c r="I28" i="37"/>
  <c r="F28" i="37"/>
  <c r="E28" i="37"/>
  <c r="C28" i="37"/>
  <c r="L27" i="37"/>
  <c r="K27" i="37"/>
  <c r="I27" i="37"/>
  <c r="F27" i="37"/>
  <c r="E27" i="37"/>
  <c r="C27" i="37"/>
  <c r="L26" i="37"/>
  <c r="K26" i="37"/>
  <c r="F26" i="37"/>
  <c r="E26" i="37"/>
  <c r="C26" i="37"/>
  <c r="L25" i="37"/>
  <c r="K25" i="37"/>
  <c r="I25" i="37"/>
  <c r="F25" i="37"/>
  <c r="E25" i="37"/>
  <c r="C25" i="37"/>
  <c r="L24" i="37"/>
  <c r="K24" i="37"/>
  <c r="I24" i="37"/>
  <c r="F24" i="37"/>
  <c r="E24" i="37"/>
  <c r="C24" i="37"/>
  <c r="L23" i="37"/>
  <c r="K23" i="37"/>
  <c r="I23" i="37"/>
  <c r="F23" i="37"/>
  <c r="E23" i="37"/>
  <c r="C23" i="37"/>
  <c r="L22" i="37"/>
  <c r="K22" i="37"/>
  <c r="F22" i="37"/>
  <c r="E22" i="37"/>
  <c r="C22" i="37"/>
  <c r="L21" i="37"/>
  <c r="K21" i="37"/>
  <c r="I21" i="37"/>
  <c r="F21" i="37"/>
  <c r="E21" i="37"/>
  <c r="C21" i="37"/>
  <c r="L20" i="37"/>
  <c r="M20" i="37"/>
  <c r="I20" i="37"/>
  <c r="F20" i="37"/>
  <c r="G20" i="37"/>
  <c r="C20" i="37"/>
  <c r="L19" i="37"/>
  <c r="K19" i="37"/>
  <c r="I19" i="37"/>
  <c r="F19" i="37"/>
  <c r="E19" i="37"/>
  <c r="C19" i="37"/>
  <c r="L18" i="37"/>
  <c r="K18" i="37"/>
  <c r="I18" i="37"/>
  <c r="F18" i="37"/>
  <c r="E18" i="37"/>
  <c r="C18" i="37"/>
  <c r="L17" i="37"/>
  <c r="K17" i="37"/>
  <c r="F17" i="37"/>
  <c r="E17" i="37"/>
  <c r="C17" i="37"/>
  <c r="L16" i="37"/>
  <c r="K16" i="37"/>
  <c r="I16" i="37"/>
  <c r="F16" i="37"/>
  <c r="E16" i="37"/>
  <c r="C16" i="37"/>
  <c r="L14" i="37"/>
  <c r="K14" i="37"/>
  <c r="I14" i="37"/>
  <c r="F14" i="37"/>
  <c r="E14" i="37"/>
  <c r="L13" i="37"/>
  <c r="K13" i="37"/>
  <c r="I13" i="37"/>
  <c r="F13" i="37"/>
  <c r="E13" i="37"/>
  <c r="C13" i="37"/>
  <c r="L75" i="38"/>
  <c r="M75" i="38"/>
  <c r="K75" i="38"/>
  <c r="I75" i="38"/>
  <c r="F75" i="38"/>
  <c r="G75" i="38"/>
  <c r="E75" i="38"/>
  <c r="C75" i="38"/>
  <c r="L73" i="38"/>
  <c r="K73" i="38"/>
  <c r="I73" i="38"/>
  <c r="F73" i="38"/>
  <c r="E73" i="38"/>
  <c r="C73" i="38"/>
  <c r="L72" i="38"/>
  <c r="K72" i="38"/>
  <c r="I72" i="38"/>
  <c r="F72" i="38"/>
  <c r="E72" i="38"/>
  <c r="C72" i="38"/>
  <c r="L70" i="38"/>
  <c r="K70" i="38"/>
  <c r="I70" i="38"/>
  <c r="F70" i="38"/>
  <c r="E70" i="38"/>
  <c r="C70" i="38"/>
  <c r="L69" i="38"/>
  <c r="K69" i="38"/>
  <c r="I69" i="38"/>
  <c r="F69" i="38"/>
  <c r="E69" i="38"/>
  <c r="C69" i="38"/>
  <c r="L66" i="38"/>
  <c r="K66" i="38"/>
  <c r="I66" i="38"/>
  <c r="F66" i="38"/>
  <c r="E66" i="38"/>
  <c r="C66" i="38"/>
  <c r="L65" i="38"/>
  <c r="K65" i="38"/>
  <c r="I65" i="38"/>
  <c r="F65" i="38"/>
  <c r="E65" i="38"/>
  <c r="C65" i="38"/>
  <c r="L64" i="38"/>
  <c r="K64" i="38"/>
  <c r="I64" i="38"/>
  <c r="F64" i="38"/>
  <c r="E64" i="38"/>
  <c r="C64" i="38"/>
  <c r="L63" i="38"/>
  <c r="K63" i="38"/>
  <c r="I63" i="38"/>
  <c r="F63" i="38"/>
  <c r="E63" i="38"/>
  <c r="C63" i="38"/>
  <c r="L62" i="38"/>
  <c r="K62" i="38"/>
  <c r="I62" i="38"/>
  <c r="F62" i="38"/>
  <c r="E62" i="38"/>
  <c r="C62" i="38"/>
  <c r="L61" i="38"/>
  <c r="K61" i="38"/>
  <c r="I61" i="38"/>
  <c r="F61" i="38"/>
  <c r="E61" i="38"/>
  <c r="C61" i="38"/>
  <c r="L60" i="38"/>
  <c r="K60" i="38"/>
  <c r="I60" i="38"/>
  <c r="F60" i="38"/>
  <c r="E60" i="38"/>
  <c r="C60" i="38"/>
  <c r="L59" i="38"/>
  <c r="K59" i="38"/>
  <c r="I59" i="38"/>
  <c r="F59" i="38"/>
  <c r="E59" i="38"/>
  <c r="C59" i="38"/>
  <c r="L58" i="38"/>
  <c r="K58" i="38"/>
  <c r="I58" i="38"/>
  <c r="F58" i="38"/>
  <c r="E58" i="38"/>
  <c r="C58" i="38"/>
  <c r="L57" i="38"/>
  <c r="K57" i="38"/>
  <c r="I57" i="38"/>
  <c r="F57" i="38"/>
  <c r="E57" i="38"/>
  <c r="C57" i="38"/>
  <c r="L56" i="38"/>
  <c r="K56" i="38"/>
  <c r="I56" i="38"/>
  <c r="L55" i="38"/>
  <c r="K55" i="38"/>
  <c r="I55" i="38"/>
  <c r="F55" i="38"/>
  <c r="C55" i="38"/>
  <c r="M54" i="38"/>
  <c r="L54" i="38"/>
  <c r="K54" i="38"/>
  <c r="I54" i="38"/>
  <c r="F54" i="38"/>
  <c r="G54" i="38"/>
  <c r="C54" i="38"/>
  <c r="L53" i="38"/>
  <c r="K53" i="38"/>
  <c r="I53" i="38"/>
  <c r="F53" i="38"/>
  <c r="E53" i="38"/>
  <c r="C53" i="38"/>
  <c r="L52" i="38"/>
  <c r="K52" i="38"/>
  <c r="I52" i="38"/>
  <c r="F52" i="38"/>
  <c r="E52" i="38"/>
  <c r="C52" i="38"/>
  <c r="L51" i="38"/>
  <c r="K51" i="38"/>
  <c r="I51" i="38"/>
  <c r="F51" i="38"/>
  <c r="E51" i="38"/>
  <c r="C51" i="38"/>
  <c r="L50" i="38"/>
  <c r="K50" i="38"/>
  <c r="I50" i="38"/>
  <c r="F50" i="38"/>
  <c r="E50" i="38"/>
  <c r="C50" i="38"/>
  <c r="L48" i="38"/>
  <c r="K48" i="38"/>
  <c r="I48" i="38"/>
  <c r="F48" i="38"/>
  <c r="E48" i="38"/>
  <c r="C48" i="38"/>
  <c r="L46" i="38"/>
  <c r="K46" i="38"/>
  <c r="I46" i="38"/>
  <c r="F46" i="38"/>
  <c r="C46" i="38"/>
  <c r="L45" i="38"/>
  <c r="K45" i="38"/>
  <c r="I45" i="38"/>
  <c r="F45" i="38"/>
  <c r="E45" i="38"/>
  <c r="C45" i="38"/>
  <c r="L44" i="38"/>
  <c r="K44" i="38"/>
  <c r="I44" i="38"/>
  <c r="F44" i="38"/>
  <c r="E44" i="38"/>
  <c r="C44" i="38"/>
  <c r="L43" i="38"/>
  <c r="K43" i="38"/>
  <c r="I43" i="38"/>
  <c r="F43" i="38"/>
  <c r="E43" i="38"/>
  <c r="C43" i="38"/>
  <c r="L42" i="38"/>
  <c r="M42" i="38"/>
  <c r="I42" i="38"/>
  <c r="F42" i="38"/>
  <c r="G42" i="38"/>
  <c r="C42" i="38"/>
  <c r="L39" i="38"/>
  <c r="K39" i="38"/>
  <c r="I39" i="38"/>
  <c r="F39" i="38"/>
  <c r="E39" i="38"/>
  <c r="C39" i="38"/>
  <c r="L38" i="38"/>
  <c r="K38" i="38"/>
  <c r="I38" i="38"/>
  <c r="F38" i="38"/>
  <c r="E38" i="38"/>
  <c r="C38" i="38"/>
  <c r="L36" i="38"/>
  <c r="K36" i="38"/>
  <c r="I36" i="38"/>
  <c r="F36" i="38"/>
  <c r="E36" i="38"/>
  <c r="C36" i="38"/>
  <c r="L34" i="38"/>
  <c r="K34" i="38"/>
  <c r="I34" i="38"/>
  <c r="F34" i="38"/>
  <c r="E34" i="38"/>
  <c r="C34" i="38"/>
  <c r="L33" i="38"/>
  <c r="M33" i="38"/>
  <c r="K33" i="38"/>
  <c r="I33" i="38"/>
  <c r="F33" i="38"/>
  <c r="G33" i="38"/>
  <c r="C33" i="38"/>
  <c r="L32" i="38"/>
  <c r="M32" i="38"/>
  <c r="K32" i="38"/>
  <c r="I32" i="38"/>
  <c r="F32" i="38"/>
  <c r="G32" i="38"/>
  <c r="C32" i="38"/>
  <c r="L31" i="38"/>
  <c r="M31" i="38"/>
  <c r="K31" i="38"/>
  <c r="I31" i="38"/>
  <c r="F31" i="38"/>
  <c r="G31" i="38"/>
  <c r="C31" i="38"/>
  <c r="M30" i="38"/>
  <c r="L30" i="38"/>
  <c r="K30" i="38"/>
  <c r="I30" i="38"/>
  <c r="F30" i="38"/>
  <c r="G30" i="38"/>
  <c r="C30" i="38"/>
  <c r="L29" i="38"/>
  <c r="K29" i="38"/>
  <c r="I29" i="38"/>
  <c r="F29" i="38"/>
  <c r="E29" i="38"/>
  <c r="C29" i="38"/>
  <c r="L28" i="38"/>
  <c r="K28" i="38"/>
  <c r="I28" i="38"/>
  <c r="F28" i="38"/>
  <c r="E28" i="38"/>
  <c r="C28" i="38"/>
  <c r="L27" i="38"/>
  <c r="K27" i="38"/>
  <c r="I27" i="38"/>
  <c r="F27" i="38"/>
  <c r="E27" i="38"/>
  <c r="C27" i="38"/>
  <c r="L26" i="38"/>
  <c r="K26" i="38"/>
  <c r="I26" i="38"/>
  <c r="F26" i="38"/>
  <c r="E26" i="38"/>
  <c r="C26" i="38"/>
  <c r="L25" i="38"/>
  <c r="K25" i="38"/>
  <c r="I25" i="38"/>
  <c r="F25" i="38"/>
  <c r="E25" i="38"/>
  <c r="C25" i="38"/>
  <c r="L24" i="38"/>
  <c r="K24" i="38"/>
  <c r="I24" i="38"/>
  <c r="F24" i="38"/>
  <c r="E24" i="38"/>
  <c r="C24" i="38"/>
  <c r="L23" i="38"/>
  <c r="K23" i="38"/>
  <c r="I23" i="38"/>
  <c r="F23" i="38"/>
  <c r="E23" i="38"/>
  <c r="C23" i="38"/>
  <c r="L22" i="38"/>
  <c r="K22" i="38"/>
  <c r="I22" i="38"/>
  <c r="F22" i="38"/>
  <c r="E22" i="38"/>
  <c r="C22" i="38"/>
  <c r="L21" i="38"/>
  <c r="K21" i="38"/>
  <c r="I21" i="38"/>
  <c r="F21" i="38"/>
  <c r="E21" i="38"/>
  <c r="C21" i="38"/>
  <c r="L20" i="38"/>
  <c r="M20" i="38"/>
  <c r="I20" i="38"/>
  <c r="F20" i="38"/>
  <c r="G20" i="38"/>
  <c r="C20" i="38"/>
  <c r="L19" i="38"/>
  <c r="K19" i="38"/>
  <c r="I19" i="38"/>
  <c r="F19" i="38"/>
  <c r="E19" i="38"/>
  <c r="C19" i="38"/>
  <c r="L18" i="38"/>
  <c r="K18" i="38"/>
  <c r="I18" i="38"/>
  <c r="F18" i="38"/>
  <c r="E18" i="38"/>
  <c r="C18" i="38"/>
  <c r="L17" i="38"/>
  <c r="K17" i="38"/>
  <c r="I17" i="38"/>
  <c r="F17" i="38"/>
  <c r="E17" i="38"/>
  <c r="C17" i="38"/>
  <c r="L16" i="38"/>
  <c r="K16" i="38"/>
  <c r="I16" i="38"/>
  <c r="F16" i="38"/>
  <c r="E16" i="38"/>
  <c r="C16" i="38"/>
  <c r="J15" i="38"/>
  <c r="J40" i="38"/>
  <c r="D15" i="38"/>
  <c r="D40" i="38"/>
  <c r="L14" i="38"/>
  <c r="K14" i="38"/>
  <c r="I14" i="38"/>
  <c r="F14" i="38"/>
  <c r="E14" i="38"/>
  <c r="C14" i="38"/>
  <c r="L13" i="38"/>
  <c r="K13" i="38"/>
  <c r="I13" i="38"/>
  <c r="F13" i="38"/>
  <c r="E13" i="38"/>
  <c r="C13" i="38"/>
  <c r="L75" i="39"/>
  <c r="M75" i="39"/>
  <c r="K75" i="39"/>
  <c r="I75" i="39"/>
  <c r="F75" i="39"/>
  <c r="G75" i="39"/>
  <c r="E75" i="39"/>
  <c r="C75" i="39"/>
  <c r="L73" i="39"/>
  <c r="K73" i="39"/>
  <c r="I73" i="39"/>
  <c r="F73" i="39"/>
  <c r="E73" i="39"/>
  <c r="C73" i="39"/>
  <c r="L72" i="39"/>
  <c r="K72" i="39"/>
  <c r="I72" i="39"/>
  <c r="F72" i="39"/>
  <c r="E72" i="39"/>
  <c r="L70" i="39"/>
  <c r="K70" i="39"/>
  <c r="I70" i="39"/>
  <c r="F70" i="39"/>
  <c r="E70" i="39"/>
  <c r="C70" i="39"/>
  <c r="L69" i="39"/>
  <c r="K69" i="39"/>
  <c r="I69" i="39"/>
  <c r="F69" i="39"/>
  <c r="E69" i="39"/>
  <c r="L66" i="39"/>
  <c r="K66" i="39"/>
  <c r="I66" i="39"/>
  <c r="F66" i="39"/>
  <c r="E66" i="39"/>
  <c r="C66" i="39"/>
  <c r="L65" i="39"/>
  <c r="K65" i="39"/>
  <c r="I65" i="39"/>
  <c r="F65" i="39"/>
  <c r="E65" i="39"/>
  <c r="L64" i="39"/>
  <c r="K64" i="39"/>
  <c r="I64" i="39"/>
  <c r="F64" i="39"/>
  <c r="E64" i="39"/>
  <c r="C64" i="39"/>
  <c r="L63" i="39"/>
  <c r="K63" i="39"/>
  <c r="I63" i="39"/>
  <c r="F63" i="39"/>
  <c r="E63" i="39"/>
  <c r="L62" i="39"/>
  <c r="K62" i="39"/>
  <c r="I62" i="39"/>
  <c r="F62" i="39"/>
  <c r="E62" i="39"/>
  <c r="C62" i="39"/>
  <c r="L61" i="39"/>
  <c r="K61" i="39"/>
  <c r="I61" i="39"/>
  <c r="F61" i="39"/>
  <c r="E61" i="39"/>
  <c r="L60" i="39"/>
  <c r="K60" i="39"/>
  <c r="I60" i="39"/>
  <c r="F60" i="39"/>
  <c r="E60" i="39"/>
  <c r="C60" i="39"/>
  <c r="L59" i="39"/>
  <c r="K59" i="39"/>
  <c r="I59" i="39"/>
  <c r="F59" i="39"/>
  <c r="E59" i="39"/>
  <c r="L58" i="39"/>
  <c r="K58" i="39"/>
  <c r="I58" i="39"/>
  <c r="F58" i="39"/>
  <c r="E58" i="39"/>
  <c r="C58" i="39"/>
  <c r="L57" i="39"/>
  <c r="K57" i="39"/>
  <c r="I57" i="39"/>
  <c r="F57" i="39"/>
  <c r="E57" i="39"/>
  <c r="L56" i="39"/>
  <c r="K56" i="39"/>
  <c r="I56" i="39"/>
  <c r="L55" i="39"/>
  <c r="K55" i="39"/>
  <c r="I55" i="39"/>
  <c r="F55" i="39"/>
  <c r="E55" i="39"/>
  <c r="C55" i="39"/>
  <c r="L54" i="39"/>
  <c r="M54" i="39"/>
  <c r="I54" i="39"/>
  <c r="F54" i="39"/>
  <c r="G54" i="39"/>
  <c r="C54" i="39"/>
  <c r="L53" i="39"/>
  <c r="K53" i="39"/>
  <c r="I53" i="39"/>
  <c r="F53" i="39"/>
  <c r="E53" i="39"/>
  <c r="C53" i="39"/>
  <c r="L52" i="39"/>
  <c r="K52" i="39"/>
  <c r="I52" i="39"/>
  <c r="F52" i="39"/>
  <c r="E52" i="39"/>
  <c r="C52" i="39"/>
  <c r="L51" i="39"/>
  <c r="K51" i="39"/>
  <c r="I51" i="39"/>
  <c r="F51" i="39"/>
  <c r="E51" i="39"/>
  <c r="C51" i="39"/>
  <c r="L50" i="39"/>
  <c r="K50" i="39"/>
  <c r="I50" i="39"/>
  <c r="F50" i="39"/>
  <c r="E50" i="39"/>
  <c r="C50" i="39"/>
  <c r="L48" i="39"/>
  <c r="K48" i="39"/>
  <c r="I48" i="39"/>
  <c r="F48" i="39"/>
  <c r="E48" i="39"/>
  <c r="C48" i="39"/>
  <c r="L46" i="39"/>
  <c r="K46" i="39"/>
  <c r="F46" i="39"/>
  <c r="E46" i="39"/>
  <c r="C46" i="39"/>
  <c r="L45" i="39"/>
  <c r="K45" i="39"/>
  <c r="I45" i="39"/>
  <c r="F45" i="39"/>
  <c r="G45" i="39"/>
  <c r="L44" i="39"/>
  <c r="K44" i="39"/>
  <c r="I44" i="39"/>
  <c r="F44" i="39"/>
  <c r="G44" i="39"/>
  <c r="C44" i="39"/>
  <c r="L43" i="39"/>
  <c r="K43" i="39"/>
  <c r="I43" i="39"/>
  <c r="F43" i="39"/>
  <c r="G43" i="39"/>
  <c r="M42" i="39"/>
  <c r="L42" i="39"/>
  <c r="K42" i="39"/>
  <c r="I42" i="39"/>
  <c r="F42" i="39"/>
  <c r="G42" i="39"/>
  <c r="L39" i="39"/>
  <c r="K39" i="39"/>
  <c r="I39" i="39"/>
  <c r="F39" i="39"/>
  <c r="E39" i="39"/>
  <c r="C39" i="39"/>
  <c r="L38" i="39"/>
  <c r="K38" i="39"/>
  <c r="I38" i="39"/>
  <c r="F38" i="39"/>
  <c r="E38" i="39"/>
  <c r="C38" i="39"/>
  <c r="L36" i="39"/>
  <c r="K36" i="39"/>
  <c r="I36" i="39"/>
  <c r="F36" i="39"/>
  <c r="E36" i="39"/>
  <c r="C36" i="39"/>
  <c r="L34" i="39"/>
  <c r="K34" i="39"/>
  <c r="I34" i="39"/>
  <c r="F34" i="39"/>
  <c r="E34" i="39"/>
  <c r="C34" i="39"/>
  <c r="L33" i="39"/>
  <c r="M33" i="39"/>
  <c r="K33" i="39"/>
  <c r="I33" i="39"/>
  <c r="F33" i="39"/>
  <c r="G33" i="39"/>
  <c r="E33" i="39"/>
  <c r="C33" i="39"/>
  <c r="L32" i="39"/>
  <c r="M32" i="39"/>
  <c r="I32" i="39"/>
  <c r="F32" i="39"/>
  <c r="G32" i="39"/>
  <c r="C32" i="39"/>
  <c r="L31" i="39"/>
  <c r="M31" i="39"/>
  <c r="I31" i="39"/>
  <c r="F31" i="39"/>
  <c r="G31" i="39"/>
  <c r="E31" i="39"/>
  <c r="C31" i="39"/>
  <c r="L30" i="39"/>
  <c r="M30" i="39"/>
  <c r="F30" i="39"/>
  <c r="G30" i="39"/>
  <c r="C30" i="39"/>
  <c r="L29" i="39"/>
  <c r="K29" i="39"/>
  <c r="I29" i="39"/>
  <c r="F29" i="39"/>
  <c r="E29" i="39"/>
  <c r="C29" i="39"/>
  <c r="L28" i="39"/>
  <c r="K28" i="39"/>
  <c r="I28" i="39"/>
  <c r="F28" i="39"/>
  <c r="E28" i="39"/>
  <c r="L27" i="39"/>
  <c r="K27" i="39"/>
  <c r="F27" i="39"/>
  <c r="E27" i="39"/>
  <c r="C27" i="39"/>
  <c r="L26" i="39"/>
  <c r="K26" i="39"/>
  <c r="I26" i="39"/>
  <c r="F26" i="39"/>
  <c r="E26" i="39"/>
  <c r="L25" i="39"/>
  <c r="K25" i="39"/>
  <c r="I25" i="39"/>
  <c r="F25" i="39"/>
  <c r="E25" i="39"/>
  <c r="C25" i="39"/>
  <c r="L24" i="39"/>
  <c r="K24" i="39"/>
  <c r="I24" i="39"/>
  <c r="F24" i="39"/>
  <c r="E24" i="39"/>
  <c r="L23" i="39"/>
  <c r="K23" i="39"/>
  <c r="F23" i="39"/>
  <c r="E23" i="39"/>
  <c r="C23" i="39"/>
  <c r="L22" i="39"/>
  <c r="K22" i="39"/>
  <c r="I22" i="39"/>
  <c r="F22" i="39"/>
  <c r="E22" i="39"/>
  <c r="L21" i="39"/>
  <c r="K21" i="39"/>
  <c r="I21" i="39"/>
  <c r="F21" i="39"/>
  <c r="E21" i="39"/>
  <c r="C21" i="39"/>
  <c r="L20" i="39"/>
  <c r="M20" i="39"/>
  <c r="I20" i="39"/>
  <c r="F20" i="39"/>
  <c r="G20" i="39"/>
  <c r="C20" i="39"/>
  <c r="L19" i="39"/>
  <c r="K19" i="39"/>
  <c r="I19" i="39"/>
  <c r="F19" i="39"/>
  <c r="E19" i="39"/>
  <c r="L18" i="39"/>
  <c r="K18" i="39"/>
  <c r="F18" i="39"/>
  <c r="E18" i="39"/>
  <c r="C18" i="39"/>
  <c r="L17" i="39"/>
  <c r="K17" i="39"/>
  <c r="I17" i="39"/>
  <c r="F17" i="39"/>
  <c r="E17" i="39"/>
  <c r="L16" i="39"/>
  <c r="K16" i="39"/>
  <c r="I16" i="39"/>
  <c r="F16" i="39"/>
  <c r="E16" i="39"/>
  <c r="C16" i="39"/>
  <c r="L14" i="39"/>
  <c r="K14" i="39"/>
  <c r="I14" i="39"/>
  <c r="F14" i="39"/>
  <c r="E14" i="39"/>
  <c r="C14" i="39"/>
  <c r="L13" i="39"/>
  <c r="K13" i="39"/>
  <c r="F13" i="39"/>
  <c r="E13" i="39"/>
  <c r="C13" i="39"/>
  <c r="L75" i="40"/>
  <c r="M75" i="40"/>
  <c r="K75" i="40"/>
  <c r="I75" i="40"/>
  <c r="F75" i="40"/>
  <c r="G75" i="40"/>
  <c r="E75" i="40"/>
  <c r="C75" i="40"/>
  <c r="L73" i="40"/>
  <c r="K73" i="40"/>
  <c r="I73" i="40"/>
  <c r="F73" i="40"/>
  <c r="E73" i="40"/>
  <c r="C73" i="40"/>
  <c r="L72" i="40"/>
  <c r="K72" i="40"/>
  <c r="I72" i="40"/>
  <c r="F72" i="40"/>
  <c r="E72" i="40"/>
  <c r="L70" i="40"/>
  <c r="K70" i="40"/>
  <c r="I70" i="40"/>
  <c r="F70" i="40"/>
  <c r="E70" i="40"/>
  <c r="C70" i="40"/>
  <c r="L69" i="40"/>
  <c r="K69" i="40"/>
  <c r="I69" i="40"/>
  <c r="F69" i="40"/>
  <c r="E69" i="40"/>
  <c r="C69" i="40"/>
  <c r="L66" i="40"/>
  <c r="K66" i="40"/>
  <c r="I66" i="40"/>
  <c r="F66" i="40"/>
  <c r="E66" i="40"/>
  <c r="C66" i="40"/>
  <c r="L65" i="40"/>
  <c r="K65" i="40"/>
  <c r="I65" i="40"/>
  <c r="F65" i="40"/>
  <c r="E65" i="40"/>
  <c r="C65" i="40"/>
  <c r="L64" i="40"/>
  <c r="K64" i="40"/>
  <c r="I64" i="40"/>
  <c r="F64" i="40"/>
  <c r="E64" i="40"/>
  <c r="C64" i="40"/>
  <c r="L63" i="40"/>
  <c r="K63" i="40"/>
  <c r="I63" i="40"/>
  <c r="F63" i="40"/>
  <c r="E63" i="40"/>
  <c r="C63" i="40"/>
  <c r="L62" i="40"/>
  <c r="K62" i="40"/>
  <c r="I62" i="40"/>
  <c r="F62" i="40"/>
  <c r="E62" i="40"/>
  <c r="C62" i="40"/>
  <c r="L61" i="40"/>
  <c r="K61" i="40"/>
  <c r="I61" i="40"/>
  <c r="F61" i="40"/>
  <c r="E61" i="40"/>
  <c r="C61" i="40"/>
  <c r="L60" i="40"/>
  <c r="K60" i="40"/>
  <c r="I60" i="40"/>
  <c r="F60" i="40"/>
  <c r="E60" i="40"/>
  <c r="L59" i="40"/>
  <c r="K59" i="40"/>
  <c r="I59" i="40"/>
  <c r="F59" i="40"/>
  <c r="E59" i="40"/>
  <c r="C59" i="40"/>
  <c r="L58" i="40"/>
  <c r="K58" i="40"/>
  <c r="I58" i="40"/>
  <c r="F58" i="40"/>
  <c r="E58" i="40"/>
  <c r="C58" i="40"/>
  <c r="L57" i="40"/>
  <c r="K57" i="40"/>
  <c r="I57" i="40"/>
  <c r="F57" i="40"/>
  <c r="E57" i="40"/>
  <c r="C57" i="40"/>
  <c r="L56" i="40"/>
  <c r="K56" i="40"/>
  <c r="I56" i="40"/>
  <c r="L55" i="40"/>
  <c r="K55" i="40"/>
  <c r="I55" i="40"/>
  <c r="F55" i="40"/>
  <c r="E55" i="40"/>
  <c r="C55" i="40"/>
  <c r="L54" i="40"/>
  <c r="M54" i="40"/>
  <c r="K54" i="40"/>
  <c r="I54" i="40"/>
  <c r="F54" i="40"/>
  <c r="G54" i="40"/>
  <c r="E54" i="40"/>
  <c r="C54" i="40"/>
  <c r="L53" i="40"/>
  <c r="K53" i="40"/>
  <c r="I53" i="40"/>
  <c r="F53" i="40"/>
  <c r="E53" i="40"/>
  <c r="C53" i="40"/>
  <c r="L52" i="40"/>
  <c r="K52" i="40"/>
  <c r="I52" i="40"/>
  <c r="F52" i="40"/>
  <c r="E52" i="40"/>
  <c r="C52" i="40"/>
  <c r="L51" i="40"/>
  <c r="K51" i="40"/>
  <c r="I51" i="40"/>
  <c r="F51" i="40"/>
  <c r="E51" i="40"/>
  <c r="C51" i="40"/>
  <c r="L50" i="40"/>
  <c r="K50" i="40"/>
  <c r="I50" i="40"/>
  <c r="F50" i="40"/>
  <c r="E50" i="40"/>
  <c r="C50" i="40"/>
  <c r="L48" i="40"/>
  <c r="K48" i="40"/>
  <c r="I48" i="40"/>
  <c r="F48" i="40"/>
  <c r="E48" i="40"/>
  <c r="C48" i="40"/>
  <c r="L46" i="40"/>
  <c r="K46" i="40"/>
  <c r="I46" i="40"/>
  <c r="F46" i="40"/>
  <c r="E46" i="40"/>
  <c r="C46" i="40"/>
  <c r="L45" i="40"/>
  <c r="K45" i="40"/>
  <c r="I45" i="40"/>
  <c r="F45" i="40"/>
  <c r="G45" i="40"/>
  <c r="L44" i="40"/>
  <c r="K44" i="40"/>
  <c r="I44" i="40"/>
  <c r="F44" i="40"/>
  <c r="G44" i="40"/>
  <c r="C44" i="40"/>
  <c r="L43" i="40"/>
  <c r="K43" i="40"/>
  <c r="I43" i="40"/>
  <c r="F43" i="40"/>
  <c r="G43" i="40"/>
  <c r="L42" i="40"/>
  <c r="M42" i="40"/>
  <c r="I42" i="40"/>
  <c r="F42" i="40"/>
  <c r="G42" i="40"/>
  <c r="L39" i="40"/>
  <c r="K39" i="40"/>
  <c r="I39" i="40"/>
  <c r="F39" i="40"/>
  <c r="E39" i="40"/>
  <c r="C39" i="40"/>
  <c r="L38" i="40"/>
  <c r="K38" i="40"/>
  <c r="I38" i="40"/>
  <c r="F38" i="40"/>
  <c r="E38" i="40"/>
  <c r="C38" i="40"/>
  <c r="L36" i="40"/>
  <c r="K36" i="40"/>
  <c r="I36" i="40"/>
  <c r="F36" i="40"/>
  <c r="E36" i="40"/>
  <c r="C36" i="40"/>
  <c r="L34" i="40"/>
  <c r="K34" i="40"/>
  <c r="I34" i="40"/>
  <c r="F34" i="40"/>
  <c r="E34" i="40"/>
  <c r="L33" i="40"/>
  <c r="M33" i="40"/>
  <c r="F33" i="40"/>
  <c r="G33" i="40"/>
  <c r="C33" i="40"/>
  <c r="L32" i="40"/>
  <c r="M32" i="40"/>
  <c r="F32" i="40"/>
  <c r="G32" i="40"/>
  <c r="E32" i="40"/>
  <c r="C32" i="40"/>
  <c r="L31" i="40"/>
  <c r="M31" i="40"/>
  <c r="I31" i="40"/>
  <c r="F31" i="40"/>
  <c r="G31" i="40"/>
  <c r="E31" i="40"/>
  <c r="C31" i="40"/>
  <c r="L30" i="40"/>
  <c r="M30" i="40"/>
  <c r="I30" i="40"/>
  <c r="F30" i="40"/>
  <c r="G30" i="40"/>
  <c r="E30" i="40"/>
  <c r="C30" i="40"/>
  <c r="L29" i="40"/>
  <c r="K29" i="40"/>
  <c r="I29" i="40"/>
  <c r="F29" i="40"/>
  <c r="E29" i="40"/>
  <c r="C29" i="40"/>
  <c r="L28" i="40"/>
  <c r="K28" i="40"/>
  <c r="F28" i="40"/>
  <c r="E28" i="40"/>
  <c r="C28" i="40"/>
  <c r="L27" i="40"/>
  <c r="K27" i="40"/>
  <c r="I27" i="40"/>
  <c r="F27" i="40"/>
  <c r="E27" i="40"/>
  <c r="C27" i="40"/>
  <c r="L26" i="40"/>
  <c r="K26" i="40"/>
  <c r="F26" i="40"/>
  <c r="E26" i="40"/>
  <c r="C26" i="40"/>
  <c r="L25" i="40"/>
  <c r="K25" i="40"/>
  <c r="I25" i="40"/>
  <c r="F25" i="40"/>
  <c r="E25" i="40"/>
  <c r="C25" i="40"/>
  <c r="L24" i="40"/>
  <c r="K24" i="40"/>
  <c r="I24" i="40"/>
  <c r="F24" i="40"/>
  <c r="E24" i="40"/>
  <c r="L23" i="40"/>
  <c r="K23" i="40"/>
  <c r="I23" i="40"/>
  <c r="F23" i="40"/>
  <c r="E23" i="40"/>
  <c r="C23" i="40"/>
  <c r="L22" i="40"/>
  <c r="K22" i="40"/>
  <c r="F22" i="40"/>
  <c r="E22" i="40"/>
  <c r="L21" i="40"/>
  <c r="K21" i="40"/>
  <c r="I21" i="40"/>
  <c r="F21" i="40"/>
  <c r="E21" i="40"/>
  <c r="C21" i="40"/>
  <c r="L20" i="40"/>
  <c r="M20" i="40"/>
  <c r="I20" i="40"/>
  <c r="F20" i="40"/>
  <c r="G20" i="40"/>
  <c r="C20" i="40"/>
  <c r="L19" i="40"/>
  <c r="K19" i="40"/>
  <c r="I19" i="40"/>
  <c r="F19" i="40"/>
  <c r="E19" i="40"/>
  <c r="C19" i="40"/>
  <c r="L18" i="40"/>
  <c r="K18" i="40"/>
  <c r="I18" i="40"/>
  <c r="F18" i="40"/>
  <c r="E18" i="40"/>
  <c r="C18" i="40"/>
  <c r="L17" i="40"/>
  <c r="K17" i="40"/>
  <c r="I17" i="40"/>
  <c r="F17" i="40"/>
  <c r="E17" i="40"/>
  <c r="C17" i="40"/>
  <c r="L16" i="40"/>
  <c r="K16" i="40"/>
  <c r="I16" i="40"/>
  <c r="F16" i="40"/>
  <c r="E16" i="40"/>
  <c r="C16" i="40"/>
  <c r="L14" i="40"/>
  <c r="K14" i="40"/>
  <c r="I14" i="40"/>
  <c r="F14" i="40"/>
  <c r="E14" i="40"/>
  <c r="C14" i="40"/>
  <c r="L13" i="40"/>
  <c r="K13" i="40"/>
  <c r="I13" i="40"/>
  <c r="F13" i="40"/>
  <c r="E13" i="40"/>
  <c r="C13" i="40"/>
  <c r="L75" i="41"/>
  <c r="M75" i="41"/>
  <c r="K75" i="41"/>
  <c r="I75" i="41"/>
  <c r="F75" i="41"/>
  <c r="G75" i="41"/>
  <c r="E75" i="41"/>
  <c r="C75" i="41"/>
  <c r="L73" i="41"/>
  <c r="K73" i="41"/>
  <c r="I73" i="41"/>
  <c r="F73" i="41"/>
  <c r="E73" i="41"/>
  <c r="C73" i="41"/>
  <c r="L72" i="41"/>
  <c r="K72" i="41"/>
  <c r="I72" i="41"/>
  <c r="F72" i="41"/>
  <c r="E72" i="41"/>
  <c r="C72" i="41"/>
  <c r="L70" i="41"/>
  <c r="K70" i="41"/>
  <c r="I70" i="41"/>
  <c r="F70" i="41"/>
  <c r="E70" i="41"/>
  <c r="C70" i="41"/>
  <c r="L69" i="41"/>
  <c r="K69" i="41"/>
  <c r="I69" i="41"/>
  <c r="F69" i="41"/>
  <c r="E69" i="41"/>
  <c r="C69" i="41"/>
  <c r="L66" i="41"/>
  <c r="K66" i="41"/>
  <c r="I66" i="41"/>
  <c r="F66" i="41"/>
  <c r="E66" i="41"/>
  <c r="C66" i="41"/>
  <c r="L65" i="41"/>
  <c r="K65" i="41"/>
  <c r="I65" i="41"/>
  <c r="F65" i="41"/>
  <c r="E65" i="41"/>
  <c r="C65" i="41"/>
  <c r="L64" i="41"/>
  <c r="K64" i="41"/>
  <c r="I64" i="41"/>
  <c r="F64" i="41"/>
  <c r="E64" i="41"/>
  <c r="C64" i="41"/>
  <c r="L63" i="41"/>
  <c r="K63" i="41"/>
  <c r="I63" i="41"/>
  <c r="F63" i="41"/>
  <c r="E63" i="41"/>
  <c r="C63" i="41"/>
  <c r="L62" i="41"/>
  <c r="K62" i="41"/>
  <c r="I62" i="41"/>
  <c r="F62" i="41"/>
  <c r="E62" i="41"/>
  <c r="C62" i="41"/>
  <c r="L61" i="41"/>
  <c r="K61" i="41"/>
  <c r="I61" i="41"/>
  <c r="F61" i="41"/>
  <c r="E61" i="41"/>
  <c r="C61" i="41"/>
  <c r="L60" i="41"/>
  <c r="K60" i="41"/>
  <c r="I60" i="41"/>
  <c r="F60" i="41"/>
  <c r="E60" i="41"/>
  <c r="C60" i="41"/>
  <c r="L59" i="41"/>
  <c r="K59" i="41"/>
  <c r="I59" i="41"/>
  <c r="F59" i="41"/>
  <c r="E59" i="41"/>
  <c r="C59" i="41"/>
  <c r="L58" i="41"/>
  <c r="K58" i="41"/>
  <c r="I58" i="41"/>
  <c r="F58" i="41"/>
  <c r="E58" i="41"/>
  <c r="C58" i="41"/>
  <c r="L57" i="41"/>
  <c r="K57" i="41"/>
  <c r="I57" i="41"/>
  <c r="F57" i="41"/>
  <c r="E57" i="41"/>
  <c r="C57" i="41"/>
  <c r="L56" i="41"/>
  <c r="K56" i="41"/>
  <c r="I56" i="41"/>
  <c r="L55" i="41"/>
  <c r="K55" i="41"/>
  <c r="I55" i="41"/>
  <c r="F55" i="41"/>
  <c r="E55" i="41"/>
  <c r="C55" i="41"/>
  <c r="L54" i="41"/>
  <c r="M54" i="41"/>
  <c r="F54" i="41"/>
  <c r="G54" i="41"/>
  <c r="E54" i="41"/>
  <c r="C54" i="41"/>
  <c r="L53" i="41"/>
  <c r="K53" i="41"/>
  <c r="I53" i="41"/>
  <c r="F53" i="41"/>
  <c r="E53" i="41"/>
  <c r="C53" i="41"/>
  <c r="L52" i="41"/>
  <c r="K52" i="41"/>
  <c r="F52" i="41"/>
  <c r="E52" i="41"/>
  <c r="C52" i="41"/>
  <c r="L51" i="41"/>
  <c r="K51" i="41"/>
  <c r="I51" i="41"/>
  <c r="F51" i="41"/>
  <c r="E51" i="41"/>
  <c r="C51" i="41"/>
  <c r="L50" i="41"/>
  <c r="K50" i="41"/>
  <c r="F50" i="41"/>
  <c r="E50" i="41"/>
  <c r="C50" i="41"/>
  <c r="L48" i="41"/>
  <c r="K48" i="41"/>
  <c r="I48" i="41"/>
  <c r="F48" i="41"/>
  <c r="E48" i="41"/>
  <c r="C48" i="41"/>
  <c r="L46" i="41"/>
  <c r="K46" i="41"/>
  <c r="I46" i="41"/>
  <c r="F46" i="41"/>
  <c r="E46" i="41"/>
  <c r="C46" i="41"/>
  <c r="L45" i="41"/>
  <c r="K45" i="41"/>
  <c r="I45" i="41"/>
  <c r="F45" i="41"/>
  <c r="E45" i="41"/>
  <c r="L44" i="41"/>
  <c r="K44" i="41"/>
  <c r="F44" i="41"/>
  <c r="E44" i="41"/>
  <c r="C44" i="41"/>
  <c r="L43" i="41"/>
  <c r="K43" i="41"/>
  <c r="I43" i="41"/>
  <c r="F43" i="41"/>
  <c r="E43" i="41"/>
  <c r="L42" i="41"/>
  <c r="M42" i="41"/>
  <c r="F42" i="41"/>
  <c r="G42" i="41"/>
  <c r="L39" i="41"/>
  <c r="K39" i="41"/>
  <c r="I39" i="41"/>
  <c r="F39" i="41"/>
  <c r="E39" i="41"/>
  <c r="C39" i="41"/>
  <c r="L38" i="41"/>
  <c r="K38" i="41"/>
  <c r="I38" i="41"/>
  <c r="F38" i="41"/>
  <c r="E38" i="41"/>
  <c r="C38" i="41"/>
  <c r="L36" i="41"/>
  <c r="K36" i="41"/>
  <c r="I36" i="41"/>
  <c r="F36" i="41"/>
  <c r="E36" i="41"/>
  <c r="C36" i="41"/>
  <c r="L34" i="41"/>
  <c r="K34" i="41"/>
  <c r="I34" i="41"/>
  <c r="F34" i="41"/>
  <c r="E34" i="41"/>
  <c r="C34" i="41"/>
  <c r="L33" i="41"/>
  <c r="M33" i="41"/>
  <c r="I33" i="41"/>
  <c r="F33" i="41"/>
  <c r="G33" i="41"/>
  <c r="C33" i="41"/>
  <c r="L32" i="41"/>
  <c r="M32" i="41"/>
  <c r="I32" i="41"/>
  <c r="F32" i="41"/>
  <c r="G32" i="41"/>
  <c r="L31" i="41"/>
  <c r="M31" i="41"/>
  <c r="I31" i="41"/>
  <c r="F31" i="41"/>
  <c r="G31" i="41"/>
  <c r="L30" i="41"/>
  <c r="M30" i="41"/>
  <c r="F30" i="41"/>
  <c r="G30" i="41"/>
  <c r="L29" i="41"/>
  <c r="K29" i="41"/>
  <c r="I29" i="41"/>
  <c r="F29" i="41"/>
  <c r="E29" i="41"/>
  <c r="C29" i="41"/>
  <c r="L28" i="41"/>
  <c r="K28" i="41"/>
  <c r="I28" i="41"/>
  <c r="F28" i="41"/>
  <c r="E28" i="41"/>
  <c r="L27" i="41"/>
  <c r="K27" i="41"/>
  <c r="I27" i="41"/>
  <c r="F27" i="41"/>
  <c r="E27" i="41"/>
  <c r="C27" i="41"/>
  <c r="L26" i="41"/>
  <c r="K26" i="41"/>
  <c r="F26" i="41"/>
  <c r="E26" i="41"/>
  <c r="L25" i="41"/>
  <c r="K25" i="41"/>
  <c r="I25" i="41"/>
  <c r="F25" i="41"/>
  <c r="E25" i="41"/>
  <c r="C25" i="41"/>
  <c r="L24" i="41"/>
  <c r="K24" i="41"/>
  <c r="I24" i="41"/>
  <c r="F24" i="41"/>
  <c r="E24" i="41"/>
  <c r="L23" i="41"/>
  <c r="K23" i="41"/>
  <c r="I23" i="41"/>
  <c r="F23" i="41"/>
  <c r="E23" i="41"/>
  <c r="C23" i="41"/>
  <c r="L22" i="41"/>
  <c r="K22" i="41"/>
  <c r="I22" i="41"/>
  <c r="F22" i="41"/>
  <c r="E22" i="41"/>
  <c r="L21" i="41"/>
  <c r="K21" i="41"/>
  <c r="I21" i="41"/>
  <c r="F21" i="41"/>
  <c r="E21" i="41"/>
  <c r="C21" i="41"/>
  <c r="L20" i="41"/>
  <c r="M20" i="41"/>
  <c r="I20" i="41"/>
  <c r="F20" i="41"/>
  <c r="G20" i="41"/>
  <c r="C20" i="41"/>
  <c r="L19" i="41"/>
  <c r="K19" i="41"/>
  <c r="I19" i="41"/>
  <c r="F19" i="41"/>
  <c r="E19" i="41"/>
  <c r="L18" i="41"/>
  <c r="K18" i="41"/>
  <c r="I18" i="41"/>
  <c r="F18" i="41"/>
  <c r="E18" i="41"/>
  <c r="C18" i="41"/>
  <c r="L17" i="41"/>
  <c r="K17" i="41"/>
  <c r="I17" i="41"/>
  <c r="F17" i="41"/>
  <c r="E17" i="41"/>
  <c r="L16" i="41"/>
  <c r="K16" i="41"/>
  <c r="F16" i="41"/>
  <c r="E16" i="41"/>
  <c r="C16" i="41"/>
  <c r="L14" i="41"/>
  <c r="K14" i="41"/>
  <c r="F14" i="41"/>
  <c r="E14" i="41"/>
  <c r="C14" i="41"/>
  <c r="L13" i="41"/>
  <c r="K13" i="41"/>
  <c r="I13" i="41"/>
  <c r="F13" i="41"/>
  <c r="E13" i="41"/>
  <c r="C13" i="41"/>
  <c r="L75" i="42"/>
  <c r="M75" i="42"/>
  <c r="K75" i="42"/>
  <c r="I75" i="42"/>
  <c r="F75" i="42"/>
  <c r="G75" i="42"/>
  <c r="E75" i="42"/>
  <c r="C75" i="42"/>
  <c r="L73" i="42"/>
  <c r="K73" i="42"/>
  <c r="I73" i="42"/>
  <c r="F73" i="42"/>
  <c r="E73" i="42"/>
  <c r="C73" i="42"/>
  <c r="L72" i="42"/>
  <c r="K72" i="42"/>
  <c r="I72" i="42"/>
  <c r="F72" i="42"/>
  <c r="E72" i="42"/>
  <c r="C72" i="42"/>
  <c r="L70" i="42"/>
  <c r="K70" i="42"/>
  <c r="I70" i="42"/>
  <c r="F70" i="42"/>
  <c r="E70" i="42"/>
  <c r="C70" i="42"/>
  <c r="L69" i="42"/>
  <c r="K69" i="42"/>
  <c r="I69" i="42"/>
  <c r="F69" i="42"/>
  <c r="E69" i="42"/>
  <c r="C69" i="42"/>
  <c r="L66" i="42"/>
  <c r="K66" i="42"/>
  <c r="I66" i="42"/>
  <c r="F66" i="42"/>
  <c r="C66" i="42"/>
  <c r="L65" i="42"/>
  <c r="K65" i="42"/>
  <c r="I65" i="42"/>
  <c r="F65" i="42"/>
  <c r="E65" i="42"/>
  <c r="L64" i="42"/>
  <c r="K64" i="42"/>
  <c r="I64" i="42"/>
  <c r="F64" i="42"/>
  <c r="E64" i="42"/>
  <c r="C64" i="42"/>
  <c r="L63" i="42"/>
  <c r="K63" i="42"/>
  <c r="I63" i="42"/>
  <c r="F63" i="42"/>
  <c r="E63" i="42"/>
  <c r="L62" i="42"/>
  <c r="K62" i="42"/>
  <c r="I62" i="42"/>
  <c r="F62" i="42"/>
  <c r="E62" i="42"/>
  <c r="C62" i="42"/>
  <c r="L61" i="42"/>
  <c r="K61" i="42"/>
  <c r="I61" i="42"/>
  <c r="F61" i="42"/>
  <c r="E61" i="42"/>
  <c r="L60" i="42"/>
  <c r="K60" i="42"/>
  <c r="I60" i="42"/>
  <c r="F60" i="42"/>
  <c r="E60" i="42"/>
  <c r="C60" i="42"/>
  <c r="L59" i="42"/>
  <c r="K59" i="42"/>
  <c r="I59" i="42"/>
  <c r="F59" i="42"/>
  <c r="E59" i="42"/>
  <c r="L58" i="42"/>
  <c r="K58" i="42"/>
  <c r="I58" i="42"/>
  <c r="F58" i="42"/>
  <c r="E58" i="42"/>
  <c r="C58" i="42"/>
  <c r="L57" i="42"/>
  <c r="K57" i="42"/>
  <c r="I57" i="42"/>
  <c r="F57" i="42"/>
  <c r="E57" i="42"/>
  <c r="L56" i="42"/>
  <c r="K56" i="42"/>
  <c r="I56" i="42"/>
  <c r="L55" i="42"/>
  <c r="K55" i="42"/>
  <c r="I55" i="42"/>
  <c r="F55" i="42"/>
  <c r="E55" i="42"/>
  <c r="C55" i="42"/>
  <c r="L54" i="42"/>
  <c r="M54" i="42"/>
  <c r="K54" i="42"/>
  <c r="I54" i="42"/>
  <c r="F54" i="42"/>
  <c r="G54" i="42"/>
  <c r="C54" i="42"/>
  <c r="L53" i="42"/>
  <c r="K53" i="42"/>
  <c r="I53" i="42"/>
  <c r="F53" i="42"/>
  <c r="E53" i="42"/>
  <c r="C53" i="42"/>
  <c r="L52" i="42"/>
  <c r="K52" i="42"/>
  <c r="I52" i="42"/>
  <c r="F52" i="42"/>
  <c r="E52" i="42"/>
  <c r="C52" i="42"/>
  <c r="L51" i="42"/>
  <c r="K51" i="42"/>
  <c r="F51" i="42"/>
  <c r="E51" i="42"/>
  <c r="C51" i="42"/>
  <c r="L50" i="42"/>
  <c r="K50" i="42"/>
  <c r="I50" i="42"/>
  <c r="F50" i="42"/>
  <c r="E50" i="42"/>
  <c r="C50" i="42"/>
  <c r="L48" i="42"/>
  <c r="K48" i="42"/>
  <c r="I48" i="42"/>
  <c r="F48" i="42"/>
  <c r="E48" i="42"/>
  <c r="C48" i="42"/>
  <c r="L46" i="42"/>
  <c r="K46" i="42"/>
  <c r="I46" i="42"/>
  <c r="F46" i="42"/>
  <c r="E46" i="42"/>
  <c r="C46" i="42"/>
  <c r="L45" i="42"/>
  <c r="K45" i="42"/>
  <c r="I45" i="42"/>
  <c r="F45" i="42"/>
  <c r="E45" i="42"/>
  <c r="C45" i="42"/>
  <c r="L44" i="42"/>
  <c r="K44" i="42"/>
  <c r="I44" i="42"/>
  <c r="F44" i="42"/>
  <c r="E44" i="42"/>
  <c r="C44" i="42"/>
  <c r="L43" i="42"/>
  <c r="K43" i="42"/>
  <c r="I43" i="42"/>
  <c r="F43" i="42"/>
  <c r="E43" i="42"/>
  <c r="C43" i="42"/>
  <c r="L42" i="42"/>
  <c r="M42" i="42"/>
  <c r="I42" i="42"/>
  <c r="F42" i="42"/>
  <c r="G42" i="42"/>
  <c r="C42" i="42"/>
  <c r="L39" i="42"/>
  <c r="K39" i="42"/>
  <c r="I39" i="42"/>
  <c r="F39" i="42"/>
  <c r="E39" i="42"/>
  <c r="C39" i="42"/>
  <c r="L38" i="42"/>
  <c r="K38" i="42"/>
  <c r="I38" i="42"/>
  <c r="F38" i="42"/>
  <c r="E38" i="42"/>
  <c r="C38" i="42"/>
  <c r="L36" i="42"/>
  <c r="K36" i="42"/>
  <c r="I36" i="42"/>
  <c r="F36" i="42"/>
  <c r="E36" i="42"/>
  <c r="C36" i="42"/>
  <c r="L34" i="42"/>
  <c r="K34" i="42"/>
  <c r="I34" i="42"/>
  <c r="F34" i="42"/>
  <c r="E34" i="42"/>
  <c r="C34" i="42"/>
  <c r="L33" i="42"/>
  <c r="M33" i="42"/>
  <c r="K33" i="42"/>
  <c r="I33" i="42"/>
  <c r="F33" i="42"/>
  <c r="G33" i="42"/>
  <c r="E33" i="42"/>
  <c r="C33" i="42"/>
  <c r="L32" i="42"/>
  <c r="M32" i="42"/>
  <c r="I32" i="42"/>
  <c r="F32" i="42"/>
  <c r="G32" i="42"/>
  <c r="C32" i="42"/>
  <c r="L31" i="42"/>
  <c r="M31" i="42"/>
  <c r="K31" i="42"/>
  <c r="I31" i="42"/>
  <c r="F31" i="42"/>
  <c r="G31" i="42"/>
  <c r="E31" i="42"/>
  <c r="C31" i="42"/>
  <c r="L30" i="42"/>
  <c r="M30" i="42"/>
  <c r="K30" i="42"/>
  <c r="I30" i="42"/>
  <c r="F30" i="42"/>
  <c r="G30" i="42"/>
  <c r="E30" i="42"/>
  <c r="C30" i="42"/>
  <c r="L29" i="42"/>
  <c r="K29" i="42"/>
  <c r="I29" i="42"/>
  <c r="F29" i="42"/>
  <c r="E29" i="42"/>
  <c r="C29" i="42"/>
  <c r="L28" i="42"/>
  <c r="K28" i="42"/>
  <c r="I28" i="42"/>
  <c r="F28" i="42"/>
  <c r="E28" i="42"/>
  <c r="C28" i="42"/>
  <c r="L27" i="42"/>
  <c r="K27" i="42"/>
  <c r="I27" i="42"/>
  <c r="F27" i="42"/>
  <c r="E27" i="42"/>
  <c r="C27" i="42"/>
  <c r="L26" i="42"/>
  <c r="K26" i="42"/>
  <c r="I26" i="42"/>
  <c r="F26" i="42"/>
  <c r="E26" i="42"/>
  <c r="C26" i="42"/>
  <c r="L25" i="42"/>
  <c r="K25" i="42"/>
  <c r="I25" i="42"/>
  <c r="F25" i="42"/>
  <c r="E25" i="42"/>
  <c r="C25" i="42"/>
  <c r="L24" i="42"/>
  <c r="K24" i="42"/>
  <c r="I24" i="42"/>
  <c r="F24" i="42"/>
  <c r="E24" i="42"/>
  <c r="C24" i="42"/>
  <c r="L23" i="42"/>
  <c r="K23" i="42"/>
  <c r="I23" i="42"/>
  <c r="F23" i="42"/>
  <c r="E23" i="42"/>
  <c r="C23" i="42"/>
  <c r="L22" i="42"/>
  <c r="K22" i="42"/>
  <c r="I22" i="42"/>
  <c r="F22" i="42"/>
  <c r="E22" i="42"/>
  <c r="C22" i="42"/>
  <c r="L21" i="42"/>
  <c r="K21" i="42"/>
  <c r="I21" i="42"/>
  <c r="F21" i="42"/>
  <c r="E21" i="42"/>
  <c r="C21" i="42"/>
  <c r="L20" i="42"/>
  <c r="M20" i="42"/>
  <c r="I20" i="42"/>
  <c r="F20" i="42"/>
  <c r="G20" i="42"/>
  <c r="L19" i="42"/>
  <c r="K19" i="42"/>
  <c r="I19" i="42"/>
  <c r="F19" i="42"/>
  <c r="E19" i="42"/>
  <c r="C19" i="42"/>
  <c r="L18" i="42"/>
  <c r="K18" i="42"/>
  <c r="I18" i="42"/>
  <c r="F18" i="42"/>
  <c r="E18" i="42"/>
  <c r="C18" i="42"/>
  <c r="L17" i="42"/>
  <c r="K17" i="42"/>
  <c r="F17" i="42"/>
  <c r="E17" i="42"/>
  <c r="C17" i="42"/>
  <c r="L16" i="42"/>
  <c r="K16" i="42"/>
  <c r="I16" i="42"/>
  <c r="F16" i="42"/>
  <c r="E16" i="42"/>
  <c r="L14" i="42"/>
  <c r="K14" i="42"/>
  <c r="I14" i="42"/>
  <c r="F14" i="42"/>
  <c r="E14" i="42"/>
  <c r="C14" i="42"/>
  <c r="L13" i="42"/>
  <c r="K13" i="42"/>
  <c r="I13" i="42"/>
  <c r="F13" i="42"/>
  <c r="E13" i="42"/>
  <c r="C13" i="42"/>
  <c r="L75" i="43"/>
  <c r="M75" i="43"/>
  <c r="K75" i="43"/>
  <c r="I75" i="43"/>
  <c r="F75" i="43"/>
  <c r="G75" i="43"/>
  <c r="E75" i="43"/>
  <c r="C75" i="43"/>
  <c r="L73" i="43"/>
  <c r="K73" i="43"/>
  <c r="I73" i="43"/>
  <c r="F73" i="43"/>
  <c r="E73" i="43"/>
  <c r="C73" i="43"/>
  <c r="L72" i="43"/>
  <c r="K72" i="43"/>
  <c r="I72" i="43"/>
  <c r="F72" i="43"/>
  <c r="E72" i="43"/>
  <c r="L70" i="43"/>
  <c r="K70" i="43"/>
  <c r="I70" i="43"/>
  <c r="F70" i="43"/>
  <c r="E70" i="43"/>
  <c r="C70" i="43"/>
  <c r="L69" i="43"/>
  <c r="K69" i="43"/>
  <c r="I69" i="43"/>
  <c r="F69" i="43"/>
  <c r="E69" i="43"/>
  <c r="L66" i="43"/>
  <c r="K66" i="43"/>
  <c r="I66" i="43"/>
  <c r="F66" i="43"/>
  <c r="E66" i="43"/>
  <c r="C66" i="43"/>
  <c r="L65" i="43"/>
  <c r="K65" i="43"/>
  <c r="I65" i="43"/>
  <c r="F65" i="43"/>
  <c r="E65" i="43"/>
  <c r="C65" i="43"/>
  <c r="L64" i="43"/>
  <c r="K64" i="43"/>
  <c r="F64" i="43"/>
  <c r="E64" i="43"/>
  <c r="C64" i="43"/>
  <c r="L63" i="43"/>
  <c r="K63" i="43"/>
  <c r="F63" i="43"/>
  <c r="E63" i="43"/>
  <c r="C63" i="43"/>
  <c r="L62" i="43"/>
  <c r="K62" i="43"/>
  <c r="I62" i="43"/>
  <c r="F62" i="43"/>
  <c r="E62" i="43"/>
  <c r="C62" i="43"/>
  <c r="L61" i="43"/>
  <c r="K61" i="43"/>
  <c r="I61" i="43"/>
  <c r="F61" i="43"/>
  <c r="E61" i="43"/>
  <c r="C61" i="43"/>
  <c r="L60" i="43"/>
  <c r="K60" i="43"/>
  <c r="I60" i="43"/>
  <c r="F60" i="43"/>
  <c r="E60" i="43"/>
  <c r="C60" i="43"/>
  <c r="L59" i="43"/>
  <c r="K59" i="43"/>
  <c r="I59" i="43"/>
  <c r="F59" i="43"/>
  <c r="E59" i="43"/>
  <c r="C59" i="43"/>
  <c r="L58" i="43"/>
  <c r="K58" i="43"/>
  <c r="I58" i="43"/>
  <c r="F58" i="43"/>
  <c r="E58" i="43"/>
  <c r="C58" i="43"/>
  <c r="L57" i="43"/>
  <c r="K57" i="43"/>
  <c r="I57" i="43"/>
  <c r="F57" i="43"/>
  <c r="E57" i="43"/>
  <c r="C57" i="43"/>
  <c r="L56" i="43"/>
  <c r="K56" i="43"/>
  <c r="I56" i="43"/>
  <c r="L55" i="43"/>
  <c r="K55" i="43"/>
  <c r="F55" i="43"/>
  <c r="E55" i="43"/>
  <c r="C55" i="43"/>
  <c r="L54" i="43"/>
  <c r="M54" i="43"/>
  <c r="I54" i="43"/>
  <c r="F54" i="43"/>
  <c r="G54" i="43"/>
  <c r="E54" i="43"/>
  <c r="C54" i="43"/>
  <c r="L53" i="43"/>
  <c r="K53" i="43"/>
  <c r="I53" i="43"/>
  <c r="F53" i="43"/>
  <c r="E53" i="43"/>
  <c r="C53" i="43"/>
  <c r="L52" i="43"/>
  <c r="K52" i="43"/>
  <c r="I52" i="43"/>
  <c r="F52" i="43"/>
  <c r="E52" i="43"/>
  <c r="C52" i="43"/>
  <c r="L51" i="43"/>
  <c r="K51" i="43"/>
  <c r="I51" i="43"/>
  <c r="F51" i="43"/>
  <c r="E51" i="43"/>
  <c r="C51" i="43"/>
  <c r="L50" i="43"/>
  <c r="K50" i="43"/>
  <c r="I50" i="43"/>
  <c r="F50" i="43"/>
  <c r="E50" i="43"/>
  <c r="C50" i="43"/>
  <c r="L48" i="43"/>
  <c r="K48" i="43"/>
  <c r="I48" i="43"/>
  <c r="F48" i="43"/>
  <c r="E48" i="43"/>
  <c r="C48" i="43"/>
  <c r="L46" i="43"/>
  <c r="I46" i="43"/>
  <c r="F46" i="43"/>
  <c r="E46" i="43"/>
  <c r="C46" i="43"/>
  <c r="L45" i="43"/>
  <c r="K45" i="43"/>
  <c r="I45" i="43"/>
  <c r="F45" i="43"/>
  <c r="E45" i="43"/>
  <c r="C45" i="43"/>
  <c r="L44" i="43"/>
  <c r="K44" i="43"/>
  <c r="I44" i="43"/>
  <c r="F44" i="43"/>
  <c r="E44" i="43"/>
  <c r="C44" i="43"/>
  <c r="L43" i="43"/>
  <c r="K43" i="43"/>
  <c r="I43" i="43"/>
  <c r="F43" i="43"/>
  <c r="E43" i="43"/>
  <c r="C43" i="43"/>
  <c r="M42" i="43"/>
  <c r="L42" i="43"/>
  <c r="K42" i="43"/>
  <c r="I42" i="43"/>
  <c r="F42" i="43"/>
  <c r="G42" i="43"/>
  <c r="E42" i="43"/>
  <c r="C42" i="43"/>
  <c r="L39" i="43"/>
  <c r="K39" i="43"/>
  <c r="I39" i="43"/>
  <c r="F39" i="43"/>
  <c r="E39" i="43"/>
  <c r="C39" i="43"/>
  <c r="L38" i="43"/>
  <c r="K38" i="43"/>
  <c r="I38" i="43"/>
  <c r="F38" i="43"/>
  <c r="E38" i="43"/>
  <c r="C38" i="43"/>
  <c r="L36" i="43"/>
  <c r="K36" i="43"/>
  <c r="I36" i="43"/>
  <c r="F36" i="43"/>
  <c r="E36" i="43"/>
  <c r="C36" i="43"/>
  <c r="L34" i="43"/>
  <c r="K34" i="43"/>
  <c r="F34" i="43"/>
  <c r="E34" i="43"/>
  <c r="C34" i="43"/>
  <c r="L33" i="43"/>
  <c r="M33" i="43"/>
  <c r="K33" i="43"/>
  <c r="I33" i="43"/>
  <c r="F33" i="43"/>
  <c r="G33" i="43"/>
  <c r="E33" i="43"/>
  <c r="C33" i="43"/>
  <c r="L32" i="43"/>
  <c r="M32" i="43"/>
  <c r="I32" i="43"/>
  <c r="F32" i="43"/>
  <c r="G32" i="43"/>
  <c r="E32" i="43"/>
  <c r="C32" i="43"/>
  <c r="L31" i="43"/>
  <c r="M31" i="43"/>
  <c r="I31" i="43"/>
  <c r="F31" i="43"/>
  <c r="G31" i="43"/>
  <c r="E31" i="43"/>
  <c r="C31" i="43"/>
  <c r="L30" i="43"/>
  <c r="M30" i="43"/>
  <c r="F30" i="43"/>
  <c r="G30" i="43"/>
  <c r="E30" i="43"/>
  <c r="C30" i="43"/>
  <c r="L29" i="43"/>
  <c r="K29" i="43"/>
  <c r="I29" i="43"/>
  <c r="F29" i="43"/>
  <c r="E29" i="43"/>
  <c r="C29" i="43"/>
  <c r="L28" i="43"/>
  <c r="K28" i="43"/>
  <c r="F28" i="43"/>
  <c r="E28" i="43"/>
  <c r="C28" i="43"/>
  <c r="L27" i="43"/>
  <c r="K27" i="43"/>
  <c r="I27" i="43"/>
  <c r="F27" i="43"/>
  <c r="E27" i="43"/>
  <c r="C27" i="43"/>
  <c r="L26" i="43"/>
  <c r="K26" i="43"/>
  <c r="F26" i="43"/>
  <c r="E26" i="43"/>
  <c r="C26" i="43"/>
  <c r="L25" i="43"/>
  <c r="K25" i="43"/>
  <c r="I25" i="43"/>
  <c r="F25" i="43"/>
  <c r="E25" i="43"/>
  <c r="C25" i="43"/>
  <c r="L24" i="43"/>
  <c r="K24" i="43"/>
  <c r="I24" i="43"/>
  <c r="F24" i="43"/>
  <c r="E24" i="43"/>
  <c r="L23" i="43"/>
  <c r="K23" i="43"/>
  <c r="I23" i="43"/>
  <c r="F23" i="43"/>
  <c r="E23" i="43"/>
  <c r="C23" i="43"/>
  <c r="L22" i="43"/>
  <c r="K22" i="43"/>
  <c r="F22" i="43"/>
  <c r="E22" i="43"/>
  <c r="L21" i="43"/>
  <c r="K21" i="43"/>
  <c r="I21" i="43"/>
  <c r="F21" i="43"/>
  <c r="E21" i="43"/>
  <c r="C21" i="43"/>
  <c r="L20" i="43"/>
  <c r="M20" i="43"/>
  <c r="I20" i="43"/>
  <c r="F20" i="43"/>
  <c r="G20" i="43"/>
  <c r="C20" i="43"/>
  <c r="L19" i="43"/>
  <c r="K19" i="43"/>
  <c r="I19" i="43"/>
  <c r="F19" i="43"/>
  <c r="E19" i="43"/>
  <c r="C19" i="43"/>
  <c r="L18" i="43"/>
  <c r="K18" i="43"/>
  <c r="I18" i="43"/>
  <c r="F18" i="43"/>
  <c r="E18" i="43"/>
  <c r="C18" i="43"/>
  <c r="L17" i="43"/>
  <c r="K17" i="43"/>
  <c r="I17" i="43"/>
  <c r="F17" i="43"/>
  <c r="E17" i="43"/>
  <c r="C17" i="43"/>
  <c r="L16" i="43"/>
  <c r="K16" i="43"/>
  <c r="I16" i="43"/>
  <c r="F16" i="43"/>
  <c r="E16" i="43"/>
  <c r="C16" i="43"/>
  <c r="L14" i="43"/>
  <c r="K14" i="43"/>
  <c r="I14" i="43"/>
  <c r="F14" i="43"/>
  <c r="E14" i="43"/>
  <c r="C14" i="43"/>
  <c r="L13" i="43"/>
  <c r="K13" i="43"/>
  <c r="I13" i="43"/>
  <c r="F13" i="43"/>
  <c r="E13" i="43"/>
  <c r="C13" i="43"/>
  <c r="L75" i="44"/>
  <c r="M75" i="44"/>
  <c r="K75" i="44"/>
  <c r="I75" i="44"/>
  <c r="F75" i="44"/>
  <c r="G75" i="44"/>
  <c r="L73" i="44"/>
  <c r="K73" i="44"/>
  <c r="I73" i="44"/>
  <c r="F73" i="44"/>
  <c r="C73" i="44"/>
  <c r="L72" i="44"/>
  <c r="K72" i="44"/>
  <c r="I72" i="44"/>
  <c r="F72" i="44"/>
  <c r="E72" i="44"/>
  <c r="C72" i="44"/>
  <c r="L70" i="44"/>
  <c r="K70" i="44"/>
  <c r="I70" i="44"/>
  <c r="F70" i="44"/>
  <c r="E70" i="44"/>
  <c r="C70" i="44"/>
  <c r="L69" i="44"/>
  <c r="K69" i="44"/>
  <c r="I69" i="44"/>
  <c r="F69" i="44"/>
  <c r="E69" i="44"/>
  <c r="C69" i="44"/>
  <c r="L66" i="44"/>
  <c r="K66" i="44"/>
  <c r="I66" i="44"/>
  <c r="F66" i="44"/>
  <c r="E66" i="44"/>
  <c r="C66" i="44"/>
  <c r="L65" i="44"/>
  <c r="K65" i="44"/>
  <c r="I65" i="44"/>
  <c r="F65" i="44"/>
  <c r="E65" i="44"/>
  <c r="C65" i="44"/>
  <c r="L64" i="44"/>
  <c r="K64" i="44"/>
  <c r="F64" i="44"/>
  <c r="E64" i="44"/>
  <c r="C64" i="44"/>
  <c r="L63" i="44"/>
  <c r="K63" i="44"/>
  <c r="I63" i="44"/>
  <c r="F63" i="44"/>
  <c r="E63" i="44"/>
  <c r="C63" i="44"/>
  <c r="L62" i="44"/>
  <c r="K62" i="44"/>
  <c r="I62" i="44"/>
  <c r="F62" i="44"/>
  <c r="E62" i="44"/>
  <c r="C62" i="44"/>
  <c r="L61" i="44"/>
  <c r="K61" i="44"/>
  <c r="I61" i="44"/>
  <c r="F61" i="44"/>
  <c r="E61" i="44"/>
  <c r="C61" i="44"/>
  <c r="L60" i="44"/>
  <c r="K60" i="44"/>
  <c r="I60" i="44"/>
  <c r="F60" i="44"/>
  <c r="E60" i="44"/>
  <c r="C60" i="44"/>
  <c r="L59" i="44"/>
  <c r="K59" i="44"/>
  <c r="F59" i="44"/>
  <c r="E59" i="44"/>
  <c r="C59" i="44"/>
  <c r="L58" i="44"/>
  <c r="K58" i="44"/>
  <c r="I58" i="44"/>
  <c r="F58" i="44"/>
  <c r="E58" i="44"/>
  <c r="C58" i="44"/>
  <c r="L57" i="44"/>
  <c r="K57" i="44"/>
  <c r="I57" i="44"/>
  <c r="F57" i="44"/>
  <c r="E57" i="44"/>
  <c r="C57" i="44"/>
  <c r="L56" i="44"/>
  <c r="K56" i="44"/>
  <c r="I56" i="44"/>
  <c r="L55" i="44"/>
  <c r="K55" i="44"/>
  <c r="I55" i="44"/>
  <c r="F55" i="44"/>
  <c r="E55" i="44"/>
  <c r="C55" i="44"/>
  <c r="L54" i="44"/>
  <c r="M54" i="44"/>
  <c r="K54" i="44"/>
  <c r="I54" i="44"/>
  <c r="F54" i="44"/>
  <c r="G54" i="44"/>
  <c r="E54" i="44"/>
  <c r="C54" i="44"/>
  <c r="L53" i="44"/>
  <c r="K53" i="44"/>
  <c r="I53" i="44"/>
  <c r="F53" i="44"/>
  <c r="E53" i="44"/>
  <c r="C53" i="44"/>
  <c r="L52" i="44"/>
  <c r="K52" i="44"/>
  <c r="I52" i="44"/>
  <c r="F52" i="44"/>
  <c r="E52" i="44"/>
  <c r="C52" i="44"/>
  <c r="L51" i="44"/>
  <c r="K51" i="44"/>
  <c r="I51" i="44"/>
  <c r="F51" i="44"/>
  <c r="E51" i="44"/>
  <c r="C51" i="44"/>
  <c r="L50" i="44"/>
  <c r="K50" i="44"/>
  <c r="I50" i="44"/>
  <c r="F50" i="44"/>
  <c r="E50" i="44"/>
  <c r="C50" i="44"/>
  <c r="L48" i="44"/>
  <c r="K48" i="44"/>
  <c r="I48" i="44"/>
  <c r="F48" i="44"/>
  <c r="E48" i="44"/>
  <c r="C48" i="44"/>
  <c r="L46" i="44"/>
  <c r="I46" i="44"/>
  <c r="F46" i="44"/>
  <c r="E46" i="44"/>
  <c r="C46" i="44"/>
  <c r="L45" i="44"/>
  <c r="K45" i="44"/>
  <c r="I45" i="44"/>
  <c r="F45" i="44"/>
  <c r="E45" i="44"/>
  <c r="C45" i="44"/>
  <c r="L44" i="44"/>
  <c r="K44" i="44"/>
  <c r="I44" i="44"/>
  <c r="F44" i="44"/>
  <c r="E44" i="44"/>
  <c r="C44" i="44"/>
  <c r="L43" i="44"/>
  <c r="K43" i="44"/>
  <c r="I43" i="44"/>
  <c r="F43" i="44"/>
  <c r="E43" i="44"/>
  <c r="C43" i="44"/>
  <c r="L42" i="44"/>
  <c r="M42" i="44"/>
  <c r="I42" i="44"/>
  <c r="F42" i="44"/>
  <c r="G42" i="44"/>
  <c r="C42" i="44"/>
  <c r="L39" i="44"/>
  <c r="K39" i="44"/>
  <c r="I39" i="44"/>
  <c r="F39" i="44"/>
  <c r="E39" i="44"/>
  <c r="C39" i="44"/>
  <c r="L38" i="44"/>
  <c r="K38" i="44"/>
  <c r="I38" i="44"/>
  <c r="F38" i="44"/>
  <c r="E38" i="44"/>
  <c r="C38" i="44"/>
  <c r="L36" i="44"/>
  <c r="K36" i="44"/>
  <c r="I36" i="44"/>
  <c r="F36" i="44"/>
  <c r="E36" i="44"/>
  <c r="C36" i="44"/>
  <c r="L34" i="44"/>
  <c r="K34" i="44"/>
  <c r="I34" i="44"/>
  <c r="F34" i="44"/>
  <c r="E34" i="44"/>
  <c r="C34" i="44"/>
  <c r="L33" i="44"/>
  <c r="M33" i="44"/>
  <c r="I33" i="44"/>
  <c r="F33" i="44"/>
  <c r="G33" i="44"/>
  <c r="C33" i="44"/>
  <c r="L32" i="44"/>
  <c r="M32" i="44"/>
  <c r="F32" i="44"/>
  <c r="G32" i="44"/>
  <c r="C32" i="44"/>
  <c r="L31" i="44"/>
  <c r="M31" i="44"/>
  <c r="F31" i="44"/>
  <c r="G31" i="44"/>
  <c r="C31" i="44"/>
  <c r="L30" i="44"/>
  <c r="M30" i="44"/>
  <c r="F30" i="44"/>
  <c r="G30" i="44"/>
  <c r="C30" i="44"/>
  <c r="L29" i="44"/>
  <c r="K29" i="44"/>
  <c r="I29" i="44"/>
  <c r="F29" i="44"/>
  <c r="E29" i="44"/>
  <c r="C29" i="44"/>
  <c r="L28" i="44"/>
  <c r="K28" i="44"/>
  <c r="I28" i="44"/>
  <c r="F28" i="44"/>
  <c r="E28" i="44"/>
  <c r="C28" i="44"/>
  <c r="L27" i="44"/>
  <c r="K27" i="44"/>
  <c r="I27" i="44"/>
  <c r="F27" i="44"/>
  <c r="E27" i="44"/>
  <c r="C27" i="44"/>
  <c r="L26" i="44"/>
  <c r="K26" i="44"/>
  <c r="F26" i="44"/>
  <c r="E26" i="44"/>
  <c r="C26" i="44"/>
  <c r="L25" i="44"/>
  <c r="K25" i="44"/>
  <c r="I25" i="44"/>
  <c r="F25" i="44"/>
  <c r="E25" i="44"/>
  <c r="C25" i="44"/>
  <c r="L24" i="44"/>
  <c r="K24" i="44"/>
  <c r="I24" i="44"/>
  <c r="F24" i="44"/>
  <c r="E24" i="44"/>
  <c r="C24" i="44"/>
  <c r="L23" i="44"/>
  <c r="K23" i="44"/>
  <c r="I23" i="44"/>
  <c r="F23" i="44"/>
  <c r="E23" i="44"/>
  <c r="C23" i="44"/>
  <c r="L22" i="44"/>
  <c r="K22" i="44"/>
  <c r="F22" i="44"/>
  <c r="E22" i="44"/>
  <c r="C22" i="44"/>
  <c r="L21" i="44"/>
  <c r="K21" i="44"/>
  <c r="I21" i="44"/>
  <c r="F21" i="44"/>
  <c r="E21" i="44"/>
  <c r="C21" i="44"/>
  <c r="L20" i="44"/>
  <c r="M20" i="44"/>
  <c r="I20" i="44"/>
  <c r="F20" i="44"/>
  <c r="G20" i="44"/>
  <c r="C20" i="44"/>
  <c r="L19" i="44"/>
  <c r="K19" i="44"/>
  <c r="I19" i="44"/>
  <c r="F19" i="44"/>
  <c r="E19" i="44"/>
  <c r="C19" i="44"/>
  <c r="L18" i="44"/>
  <c r="K18" i="44"/>
  <c r="I18" i="44"/>
  <c r="F18" i="44"/>
  <c r="E18" i="44"/>
  <c r="C18" i="44"/>
  <c r="L17" i="44"/>
  <c r="K17" i="44"/>
  <c r="F17" i="44"/>
  <c r="E17" i="44"/>
  <c r="C17" i="44"/>
  <c r="L16" i="44"/>
  <c r="K16" i="44"/>
  <c r="I16" i="44"/>
  <c r="F16" i="44"/>
  <c r="E16" i="44"/>
  <c r="C16" i="44"/>
  <c r="L14" i="44"/>
  <c r="K14" i="44"/>
  <c r="I14" i="44"/>
  <c r="F14" i="44"/>
  <c r="E14" i="44"/>
  <c r="L13" i="44"/>
  <c r="K13" i="44"/>
  <c r="I13" i="44"/>
  <c r="F13" i="44"/>
  <c r="E13" i="44"/>
  <c r="L75" i="45"/>
  <c r="M75" i="45"/>
  <c r="K75" i="45"/>
  <c r="I75" i="45"/>
  <c r="F75" i="45"/>
  <c r="G75" i="45"/>
  <c r="E75" i="45"/>
  <c r="C75" i="45"/>
  <c r="L73" i="45"/>
  <c r="K73" i="45"/>
  <c r="I73" i="45"/>
  <c r="F73" i="45"/>
  <c r="E73" i="45"/>
  <c r="C73" i="45"/>
  <c r="L72" i="45"/>
  <c r="K72" i="45"/>
  <c r="I72" i="45"/>
  <c r="F72" i="45"/>
  <c r="E72" i="45"/>
  <c r="C72" i="45"/>
  <c r="L70" i="45"/>
  <c r="K70" i="45"/>
  <c r="I70" i="45"/>
  <c r="F70" i="45"/>
  <c r="E70" i="45"/>
  <c r="L69" i="45"/>
  <c r="K69" i="45"/>
  <c r="I69" i="45"/>
  <c r="F69" i="45"/>
  <c r="E69" i="45"/>
  <c r="L66" i="45"/>
  <c r="K66" i="45"/>
  <c r="I66" i="45"/>
  <c r="F66" i="45"/>
  <c r="E66" i="45"/>
  <c r="L65" i="45"/>
  <c r="K65" i="45"/>
  <c r="F65" i="45"/>
  <c r="E65" i="45"/>
  <c r="C65" i="45"/>
  <c r="L64" i="45"/>
  <c r="K64" i="45"/>
  <c r="I64" i="45"/>
  <c r="F64" i="45"/>
  <c r="E64" i="45"/>
  <c r="L63" i="45"/>
  <c r="K63" i="45"/>
  <c r="I63" i="45"/>
  <c r="F63" i="45"/>
  <c r="E63" i="45"/>
  <c r="L62" i="45"/>
  <c r="K62" i="45"/>
  <c r="F62" i="45"/>
  <c r="E62" i="45"/>
  <c r="L61" i="45"/>
  <c r="K61" i="45"/>
  <c r="I61" i="45"/>
  <c r="F61" i="45"/>
  <c r="E61" i="45"/>
  <c r="L60" i="45"/>
  <c r="K60" i="45"/>
  <c r="I60" i="45"/>
  <c r="F60" i="45"/>
  <c r="E60" i="45"/>
  <c r="L59" i="45"/>
  <c r="K59" i="45"/>
  <c r="I59" i="45"/>
  <c r="F59" i="45"/>
  <c r="E59" i="45"/>
  <c r="C59" i="45"/>
  <c r="L58" i="45"/>
  <c r="K58" i="45"/>
  <c r="I58" i="45"/>
  <c r="F58" i="45"/>
  <c r="E58" i="45"/>
  <c r="L57" i="45"/>
  <c r="K57" i="45"/>
  <c r="F57" i="45"/>
  <c r="E57" i="45"/>
  <c r="C57" i="45"/>
  <c r="L56" i="45"/>
  <c r="K56" i="45"/>
  <c r="L55" i="45"/>
  <c r="K55" i="45"/>
  <c r="I55" i="45"/>
  <c r="F55" i="45"/>
  <c r="E55" i="45"/>
  <c r="C55" i="45"/>
  <c r="L54" i="45"/>
  <c r="M54" i="45"/>
  <c r="I54" i="45"/>
  <c r="F54" i="45"/>
  <c r="G54" i="45"/>
  <c r="E54" i="45"/>
  <c r="C54" i="45"/>
  <c r="L53" i="45"/>
  <c r="K53" i="45"/>
  <c r="I53" i="45"/>
  <c r="F53" i="45"/>
  <c r="E53" i="45"/>
  <c r="C53" i="45"/>
  <c r="L52" i="45"/>
  <c r="K52" i="45"/>
  <c r="F52" i="45"/>
  <c r="E52" i="45"/>
  <c r="C52" i="45"/>
  <c r="L51" i="45"/>
  <c r="K51" i="45"/>
  <c r="I51" i="45"/>
  <c r="F51" i="45"/>
  <c r="E51" i="45"/>
  <c r="C51" i="45"/>
  <c r="L50" i="45"/>
  <c r="K50" i="45"/>
  <c r="F50" i="45"/>
  <c r="E50" i="45"/>
  <c r="L48" i="45"/>
  <c r="K48" i="45"/>
  <c r="I48" i="45"/>
  <c r="F48" i="45"/>
  <c r="E48" i="45"/>
  <c r="L46" i="45"/>
  <c r="K46" i="45"/>
  <c r="F46" i="45"/>
  <c r="E46" i="45"/>
  <c r="L45" i="45"/>
  <c r="K45" i="45"/>
  <c r="F45" i="45"/>
  <c r="E45" i="45"/>
  <c r="L44" i="45"/>
  <c r="K44" i="45"/>
  <c r="F44" i="45"/>
  <c r="E44" i="45"/>
  <c r="L43" i="45"/>
  <c r="K43" i="45"/>
  <c r="F43" i="45"/>
  <c r="E43" i="45"/>
  <c r="L42" i="45"/>
  <c r="M42" i="45"/>
  <c r="F42" i="45"/>
  <c r="G42" i="45"/>
  <c r="C42" i="45"/>
  <c r="L39" i="45"/>
  <c r="K39" i="45"/>
  <c r="I39" i="45"/>
  <c r="F39" i="45"/>
  <c r="E39" i="45"/>
  <c r="C39" i="45"/>
  <c r="L38" i="45"/>
  <c r="K38" i="45"/>
  <c r="I38" i="45"/>
  <c r="F38" i="45"/>
  <c r="E38" i="45"/>
  <c r="C38" i="45"/>
  <c r="L36" i="45"/>
  <c r="K36" i="45"/>
  <c r="I36" i="45"/>
  <c r="F36" i="45"/>
  <c r="E36" i="45"/>
  <c r="C36" i="45"/>
  <c r="L34" i="45"/>
  <c r="K34" i="45"/>
  <c r="F34" i="45"/>
  <c r="E34" i="45"/>
  <c r="C34" i="45"/>
  <c r="L33" i="45"/>
  <c r="M33" i="45"/>
  <c r="F33" i="45"/>
  <c r="G33" i="45"/>
  <c r="E33" i="45"/>
  <c r="C33" i="45"/>
  <c r="L32" i="45"/>
  <c r="M32" i="45"/>
  <c r="F32" i="45"/>
  <c r="G32" i="45"/>
  <c r="L31" i="45"/>
  <c r="M31" i="45"/>
  <c r="F31" i="45"/>
  <c r="G31" i="45"/>
  <c r="E31" i="45"/>
  <c r="C31" i="45"/>
  <c r="L30" i="45"/>
  <c r="M30" i="45"/>
  <c r="F30" i="45"/>
  <c r="G30" i="45"/>
  <c r="C30" i="45"/>
  <c r="L29" i="45"/>
  <c r="K29" i="45"/>
  <c r="F29" i="45"/>
  <c r="E29" i="45"/>
  <c r="C29" i="45"/>
  <c r="L28" i="45"/>
  <c r="K28" i="45"/>
  <c r="I28" i="45"/>
  <c r="F28" i="45"/>
  <c r="E28" i="45"/>
  <c r="L27" i="45"/>
  <c r="K27" i="45"/>
  <c r="F27" i="45"/>
  <c r="E27" i="45"/>
  <c r="L26" i="45"/>
  <c r="K26" i="45"/>
  <c r="F26" i="45"/>
  <c r="E26" i="45"/>
  <c r="L25" i="45"/>
  <c r="K25" i="45"/>
  <c r="I25" i="45"/>
  <c r="F25" i="45"/>
  <c r="E25" i="45"/>
  <c r="L24" i="45"/>
  <c r="K24" i="45"/>
  <c r="I24" i="45"/>
  <c r="F24" i="45"/>
  <c r="E24" i="45"/>
  <c r="L23" i="45"/>
  <c r="K23" i="45"/>
  <c r="F23" i="45"/>
  <c r="E23" i="45"/>
  <c r="L22" i="45"/>
  <c r="K22" i="45"/>
  <c r="F22" i="45"/>
  <c r="E22" i="45"/>
  <c r="L21" i="45"/>
  <c r="K21" i="45"/>
  <c r="I21" i="45"/>
  <c r="F21" i="45"/>
  <c r="E21" i="45"/>
  <c r="L20" i="45"/>
  <c r="M20" i="45"/>
  <c r="F20" i="45"/>
  <c r="G20" i="45"/>
  <c r="L19" i="45"/>
  <c r="K19" i="45"/>
  <c r="F19" i="45"/>
  <c r="E19" i="45"/>
  <c r="C19" i="45"/>
  <c r="L18" i="45"/>
  <c r="K18" i="45"/>
  <c r="F18" i="45"/>
  <c r="E18" i="45"/>
  <c r="L17" i="45"/>
  <c r="K17" i="45"/>
  <c r="I17" i="45"/>
  <c r="F17" i="45"/>
  <c r="E17" i="45"/>
  <c r="L16" i="45"/>
  <c r="K16" i="45"/>
  <c r="F16" i="45"/>
  <c r="E16" i="45"/>
  <c r="L14" i="45"/>
  <c r="K14" i="45"/>
  <c r="F14" i="45"/>
  <c r="E14" i="45"/>
  <c r="L13" i="45"/>
  <c r="K13" i="45"/>
  <c r="I13" i="45"/>
  <c r="F13" i="45"/>
  <c r="E13" i="45"/>
  <c r="L75" i="46"/>
  <c r="M75" i="46"/>
  <c r="F75" i="46"/>
  <c r="G75" i="46"/>
  <c r="E75" i="46"/>
  <c r="C75" i="46"/>
  <c r="L73" i="46"/>
  <c r="K73" i="46"/>
  <c r="I73" i="46"/>
  <c r="F73" i="46"/>
  <c r="E73" i="46"/>
  <c r="C73" i="46"/>
  <c r="L72" i="46"/>
  <c r="K72" i="46"/>
  <c r="I72" i="46"/>
  <c r="F72" i="46"/>
  <c r="E72" i="46"/>
  <c r="C72" i="46"/>
  <c r="L70" i="46"/>
  <c r="K70" i="46"/>
  <c r="F70" i="46"/>
  <c r="E70" i="46"/>
  <c r="C70" i="46"/>
  <c r="L69" i="46"/>
  <c r="K69" i="46"/>
  <c r="I69" i="46"/>
  <c r="F69" i="46"/>
  <c r="E69" i="46"/>
  <c r="C69" i="46"/>
  <c r="L66" i="46"/>
  <c r="K66" i="46"/>
  <c r="I66" i="46"/>
  <c r="F66" i="46"/>
  <c r="E66" i="46"/>
  <c r="C66" i="46"/>
  <c r="L65" i="46"/>
  <c r="K65" i="46"/>
  <c r="I65" i="46"/>
  <c r="F65" i="46"/>
  <c r="E65" i="46"/>
  <c r="C65" i="46"/>
  <c r="L64" i="46"/>
  <c r="K64" i="46"/>
  <c r="F64" i="46"/>
  <c r="E64" i="46"/>
  <c r="C64" i="46"/>
  <c r="L63" i="46"/>
  <c r="K63" i="46"/>
  <c r="I63" i="46"/>
  <c r="F63" i="46"/>
  <c r="E63" i="46"/>
  <c r="C63" i="46"/>
  <c r="L62" i="46"/>
  <c r="K62" i="46"/>
  <c r="I62" i="46"/>
  <c r="F62" i="46"/>
  <c r="E62" i="46"/>
  <c r="C62" i="46"/>
  <c r="L61" i="46"/>
  <c r="K61" i="46"/>
  <c r="I61" i="46"/>
  <c r="F61" i="46"/>
  <c r="E61" i="46"/>
  <c r="C61" i="46"/>
  <c r="L60" i="46"/>
  <c r="K60" i="46"/>
  <c r="F60" i="46"/>
  <c r="E60" i="46"/>
  <c r="C60" i="46"/>
  <c r="L59" i="46"/>
  <c r="K59" i="46"/>
  <c r="I59" i="46"/>
  <c r="F59" i="46"/>
  <c r="E59" i="46"/>
  <c r="C59" i="46"/>
  <c r="L58" i="46"/>
  <c r="K58" i="46"/>
  <c r="I58" i="46"/>
  <c r="F58" i="46"/>
  <c r="E58" i="46"/>
  <c r="C58" i="46"/>
  <c r="L57" i="46"/>
  <c r="K57" i="46"/>
  <c r="I57" i="46"/>
  <c r="F57" i="46"/>
  <c r="E57" i="46"/>
  <c r="C57" i="46"/>
  <c r="L56" i="46"/>
  <c r="K56" i="46"/>
  <c r="L55" i="46"/>
  <c r="K55" i="46"/>
  <c r="I55" i="46"/>
  <c r="F55" i="46"/>
  <c r="E55" i="46"/>
  <c r="C55" i="46"/>
  <c r="L54" i="46"/>
  <c r="M54" i="46"/>
  <c r="F54" i="46"/>
  <c r="G54" i="46"/>
  <c r="E54" i="46"/>
  <c r="C54" i="46"/>
  <c r="L53" i="46"/>
  <c r="K53" i="46"/>
  <c r="I53" i="46"/>
  <c r="F53" i="46"/>
  <c r="E53" i="46"/>
  <c r="C53" i="46"/>
  <c r="L52" i="46"/>
  <c r="K52" i="46"/>
  <c r="F52" i="46"/>
  <c r="E52" i="46"/>
  <c r="C52" i="46"/>
  <c r="L51" i="46"/>
  <c r="K51" i="46"/>
  <c r="I51" i="46"/>
  <c r="F51" i="46"/>
  <c r="E51" i="46"/>
  <c r="C51" i="46"/>
  <c r="L50" i="46"/>
  <c r="K50" i="46"/>
  <c r="I50" i="46"/>
  <c r="F50" i="46"/>
  <c r="E50" i="46"/>
  <c r="C50" i="46"/>
  <c r="L48" i="46"/>
  <c r="K48" i="46"/>
  <c r="I48" i="46"/>
  <c r="F48" i="46"/>
  <c r="E48" i="46"/>
  <c r="C48" i="46"/>
  <c r="L46" i="46"/>
  <c r="K46" i="46"/>
  <c r="F46" i="46"/>
  <c r="E46" i="46"/>
  <c r="C46" i="46"/>
  <c r="L45" i="46"/>
  <c r="K45" i="46"/>
  <c r="I45" i="46"/>
  <c r="F45" i="46"/>
  <c r="E45" i="46"/>
  <c r="L44" i="46"/>
  <c r="K44" i="46"/>
  <c r="I44" i="46"/>
  <c r="F44" i="46"/>
  <c r="E44" i="46"/>
  <c r="C44" i="46"/>
  <c r="L43" i="46"/>
  <c r="K43" i="46"/>
  <c r="I43" i="46"/>
  <c r="F43" i="46"/>
  <c r="E43" i="46"/>
  <c r="M42" i="46"/>
  <c r="L42" i="46"/>
  <c r="K42" i="46"/>
  <c r="I42" i="46"/>
  <c r="F42" i="46"/>
  <c r="G42" i="46"/>
  <c r="L39" i="46"/>
  <c r="K39" i="46"/>
  <c r="I39" i="46"/>
  <c r="F39" i="46"/>
  <c r="E39" i="46"/>
  <c r="C39" i="46"/>
  <c r="L38" i="46"/>
  <c r="K38" i="46"/>
  <c r="I38" i="46"/>
  <c r="F38" i="46"/>
  <c r="E38" i="46"/>
  <c r="C38" i="46"/>
  <c r="L36" i="46"/>
  <c r="K36" i="46"/>
  <c r="F36" i="46"/>
  <c r="E36" i="46"/>
  <c r="C36" i="46"/>
  <c r="L34" i="46"/>
  <c r="K34" i="46"/>
  <c r="I34" i="46"/>
  <c r="F34" i="46"/>
  <c r="E34" i="46"/>
  <c r="C34" i="46"/>
  <c r="L33" i="46"/>
  <c r="M33" i="46"/>
  <c r="I33" i="46"/>
  <c r="F33" i="46"/>
  <c r="G33" i="46"/>
  <c r="C33" i="46"/>
  <c r="L32" i="46"/>
  <c r="M32" i="46"/>
  <c r="I32" i="46"/>
  <c r="F32" i="46"/>
  <c r="G32" i="46"/>
  <c r="L31" i="46"/>
  <c r="M31" i="46"/>
  <c r="F31" i="46"/>
  <c r="G31" i="46"/>
  <c r="L30" i="46"/>
  <c r="M30" i="46"/>
  <c r="I30" i="46"/>
  <c r="F30" i="46"/>
  <c r="G30" i="46"/>
  <c r="L29" i="46"/>
  <c r="K29" i="46"/>
  <c r="I29" i="46"/>
  <c r="F29" i="46"/>
  <c r="E29" i="46"/>
  <c r="C29" i="46"/>
  <c r="L28" i="46"/>
  <c r="K28" i="46"/>
  <c r="I28" i="46"/>
  <c r="F28" i="46"/>
  <c r="E28" i="46"/>
  <c r="L27" i="46"/>
  <c r="K27" i="46"/>
  <c r="F27" i="46"/>
  <c r="E27" i="46"/>
  <c r="C27" i="46"/>
  <c r="L26" i="46"/>
  <c r="K26" i="46"/>
  <c r="I26" i="46"/>
  <c r="F26" i="46"/>
  <c r="E26" i="46"/>
  <c r="L25" i="46"/>
  <c r="K25" i="46"/>
  <c r="I25" i="46"/>
  <c r="F25" i="46"/>
  <c r="E25" i="46"/>
  <c r="C25" i="46"/>
  <c r="L24" i="46"/>
  <c r="K24" i="46"/>
  <c r="I24" i="46"/>
  <c r="F24" i="46"/>
  <c r="E24" i="46"/>
  <c r="L23" i="46"/>
  <c r="K23" i="46"/>
  <c r="F23" i="46"/>
  <c r="E23" i="46"/>
  <c r="C23" i="46"/>
  <c r="L22" i="46"/>
  <c r="K22" i="46"/>
  <c r="I22" i="46"/>
  <c r="F22" i="46"/>
  <c r="E22" i="46"/>
  <c r="L21" i="46"/>
  <c r="K21" i="46"/>
  <c r="I21" i="46"/>
  <c r="F21" i="46"/>
  <c r="E21" i="46"/>
  <c r="C21" i="46"/>
  <c r="L20" i="46"/>
  <c r="M20" i="46"/>
  <c r="I20" i="46"/>
  <c r="F20" i="46"/>
  <c r="G20" i="46"/>
  <c r="C20" i="46"/>
  <c r="L19" i="46"/>
  <c r="K19" i="46"/>
  <c r="I19" i="46"/>
  <c r="F19" i="46"/>
  <c r="E19" i="46"/>
  <c r="C19" i="46"/>
  <c r="L18" i="46"/>
  <c r="K18" i="46"/>
  <c r="I18" i="46"/>
  <c r="F18" i="46"/>
  <c r="E18" i="46"/>
  <c r="C18" i="46"/>
  <c r="L17" i="46"/>
  <c r="K17" i="46"/>
  <c r="F17" i="46"/>
  <c r="E17" i="46"/>
  <c r="C17" i="46"/>
  <c r="L16" i="46"/>
  <c r="K16" i="46"/>
  <c r="I16" i="46"/>
  <c r="F16" i="46"/>
  <c r="E16" i="46"/>
  <c r="C16" i="46"/>
  <c r="L14" i="46"/>
  <c r="K14" i="46"/>
  <c r="I14" i="46"/>
  <c r="F14" i="46"/>
  <c r="E14" i="46"/>
  <c r="C14" i="46"/>
  <c r="L13" i="46"/>
  <c r="K13" i="46"/>
  <c r="I13" i="46"/>
  <c r="F13" i="46"/>
  <c r="E13" i="46"/>
  <c r="C13" i="46"/>
  <c r="L75" i="47"/>
  <c r="M75" i="47"/>
  <c r="I75" i="47"/>
  <c r="F75" i="47"/>
  <c r="G75" i="47"/>
  <c r="C75" i="47"/>
  <c r="L73" i="47"/>
  <c r="K73" i="47"/>
  <c r="I73" i="47"/>
  <c r="F73" i="47"/>
  <c r="E73" i="47"/>
  <c r="C73" i="47"/>
  <c r="L72" i="47"/>
  <c r="K72" i="47"/>
  <c r="I72" i="47"/>
  <c r="F72" i="47"/>
  <c r="E72" i="47"/>
  <c r="L70" i="47"/>
  <c r="K70" i="47"/>
  <c r="I70" i="47"/>
  <c r="F70" i="47"/>
  <c r="E70" i="47"/>
  <c r="C70" i="47"/>
  <c r="L69" i="47"/>
  <c r="K69" i="47"/>
  <c r="I69" i="47"/>
  <c r="F69" i="47"/>
  <c r="E69" i="47"/>
  <c r="L66" i="47"/>
  <c r="K66" i="47"/>
  <c r="I66" i="47"/>
  <c r="F66" i="47"/>
  <c r="E66" i="47"/>
  <c r="C66" i="47"/>
  <c r="L65" i="47"/>
  <c r="K65" i="47"/>
  <c r="I65" i="47"/>
  <c r="F65" i="47"/>
  <c r="E65" i="47"/>
  <c r="L64" i="47"/>
  <c r="K64" i="47"/>
  <c r="I64" i="47"/>
  <c r="F64" i="47"/>
  <c r="E64" i="47"/>
  <c r="C64" i="47"/>
  <c r="L63" i="47"/>
  <c r="K63" i="47"/>
  <c r="I63" i="47"/>
  <c r="F63" i="47"/>
  <c r="E63" i="47"/>
  <c r="L62" i="47"/>
  <c r="K62" i="47"/>
  <c r="I62" i="47"/>
  <c r="F62" i="47"/>
  <c r="E62" i="47"/>
  <c r="C62" i="47"/>
  <c r="L61" i="47"/>
  <c r="K61" i="47"/>
  <c r="I61" i="47"/>
  <c r="F61" i="47"/>
  <c r="E61" i="47"/>
  <c r="L60" i="47"/>
  <c r="K60" i="47"/>
  <c r="I60" i="47"/>
  <c r="F60" i="47"/>
  <c r="E60" i="47"/>
  <c r="C60" i="47"/>
  <c r="L59" i="47"/>
  <c r="K59" i="47"/>
  <c r="I59" i="47"/>
  <c r="F59" i="47"/>
  <c r="E59" i="47"/>
  <c r="L58" i="47"/>
  <c r="K58" i="47"/>
  <c r="I58" i="47"/>
  <c r="F58" i="47"/>
  <c r="E58" i="47"/>
  <c r="C58" i="47"/>
  <c r="L57" i="47"/>
  <c r="K57" i="47"/>
  <c r="I57" i="47"/>
  <c r="F57" i="47"/>
  <c r="E57" i="47"/>
  <c r="L56" i="47"/>
  <c r="K56" i="47"/>
  <c r="L55" i="47"/>
  <c r="K55" i="47"/>
  <c r="I55" i="47"/>
  <c r="F55" i="47"/>
  <c r="E55" i="47"/>
  <c r="C55" i="47"/>
  <c r="L54" i="47"/>
  <c r="M54" i="47"/>
  <c r="I54" i="47"/>
  <c r="F54" i="47"/>
  <c r="G54" i="47"/>
  <c r="C54" i="47"/>
  <c r="L53" i="47"/>
  <c r="K53" i="47"/>
  <c r="I53" i="47"/>
  <c r="F53" i="47"/>
  <c r="E53" i="47"/>
  <c r="C53" i="47"/>
  <c r="L52" i="47"/>
  <c r="K52" i="47"/>
  <c r="I52" i="47"/>
  <c r="F52" i="47"/>
  <c r="E52" i="47"/>
  <c r="C52" i="47"/>
  <c r="L51" i="47"/>
  <c r="K51" i="47"/>
  <c r="F51" i="47"/>
  <c r="E51" i="47"/>
  <c r="C51" i="47"/>
  <c r="L50" i="47"/>
  <c r="K50" i="47"/>
  <c r="I50" i="47"/>
  <c r="F50" i="47"/>
  <c r="E50" i="47"/>
  <c r="C50" i="47"/>
  <c r="L48" i="47"/>
  <c r="K48" i="47"/>
  <c r="I48" i="47"/>
  <c r="F48" i="47"/>
  <c r="E48" i="47"/>
  <c r="C48" i="47"/>
  <c r="L46" i="47"/>
  <c r="K46" i="47"/>
  <c r="I46" i="47"/>
  <c r="F46" i="47"/>
  <c r="C46" i="47"/>
  <c r="L45" i="47"/>
  <c r="K45" i="47"/>
  <c r="I45" i="47"/>
  <c r="F45" i="47"/>
  <c r="E45" i="47"/>
  <c r="C45" i="47"/>
  <c r="L44" i="47"/>
  <c r="K44" i="47"/>
  <c r="I44" i="47"/>
  <c r="F44" i="47"/>
  <c r="E44" i="47"/>
  <c r="L43" i="47"/>
  <c r="K43" i="47"/>
  <c r="I43" i="47"/>
  <c r="F43" i="47"/>
  <c r="E43" i="47"/>
  <c r="C43" i="47"/>
  <c r="L42" i="47"/>
  <c r="M42" i="47"/>
  <c r="I42" i="47"/>
  <c r="F42" i="47"/>
  <c r="G42" i="47"/>
  <c r="C42" i="47"/>
  <c r="L39" i="47"/>
  <c r="K39" i="47"/>
  <c r="I39" i="47"/>
  <c r="F39" i="47"/>
  <c r="E39" i="47"/>
  <c r="C39" i="47"/>
  <c r="L38" i="47"/>
  <c r="K38" i="47"/>
  <c r="I38" i="47"/>
  <c r="F38" i="47"/>
  <c r="E38" i="47"/>
  <c r="L36" i="47"/>
  <c r="K36" i="47"/>
  <c r="I36" i="47"/>
  <c r="F36" i="47"/>
  <c r="E36" i="47"/>
  <c r="C36" i="47"/>
  <c r="L34" i="47"/>
  <c r="K34" i="47"/>
  <c r="I34" i="47"/>
  <c r="F34" i="47"/>
  <c r="E34" i="47"/>
  <c r="L33" i="47"/>
  <c r="M33" i="47"/>
  <c r="I33" i="47"/>
  <c r="F33" i="47"/>
  <c r="G33" i="47"/>
  <c r="L32" i="47"/>
  <c r="M32" i="47"/>
  <c r="I32" i="47"/>
  <c r="F32" i="47"/>
  <c r="G32" i="47"/>
  <c r="L31" i="47"/>
  <c r="M31" i="47"/>
  <c r="I31" i="47"/>
  <c r="F31" i="47"/>
  <c r="G31" i="47"/>
  <c r="L30" i="47"/>
  <c r="M30" i="47"/>
  <c r="I30" i="47"/>
  <c r="F30" i="47"/>
  <c r="G30" i="47"/>
  <c r="L29" i="47"/>
  <c r="K29" i="47"/>
  <c r="I29" i="47"/>
  <c r="F29" i="47"/>
  <c r="E29" i="47"/>
  <c r="C29" i="47"/>
  <c r="L28" i="47"/>
  <c r="K28" i="47"/>
  <c r="I28" i="47"/>
  <c r="F28" i="47"/>
  <c r="E28" i="47"/>
  <c r="L27" i="47"/>
  <c r="K27" i="47"/>
  <c r="I27" i="47"/>
  <c r="F27" i="47"/>
  <c r="E27" i="47"/>
  <c r="C27" i="47"/>
  <c r="L26" i="47"/>
  <c r="K26" i="47"/>
  <c r="I26" i="47"/>
  <c r="F26" i="47"/>
  <c r="E26" i="47"/>
  <c r="L25" i="47"/>
  <c r="K25" i="47"/>
  <c r="I25" i="47"/>
  <c r="F25" i="47"/>
  <c r="E25" i="47"/>
  <c r="C25" i="47"/>
  <c r="L24" i="47"/>
  <c r="K24" i="47"/>
  <c r="I24" i="47"/>
  <c r="F24" i="47"/>
  <c r="E24" i="47"/>
  <c r="L23" i="47"/>
  <c r="K23" i="47"/>
  <c r="I23" i="47"/>
  <c r="F23" i="47"/>
  <c r="E23" i="47"/>
  <c r="C23" i="47"/>
  <c r="L22" i="47"/>
  <c r="K22" i="47"/>
  <c r="I22" i="47"/>
  <c r="F22" i="47"/>
  <c r="E22" i="47"/>
  <c r="L21" i="47"/>
  <c r="K21" i="47"/>
  <c r="F21" i="47"/>
  <c r="E21" i="47"/>
  <c r="C21" i="47"/>
  <c r="L20" i="47"/>
  <c r="M20" i="47"/>
  <c r="F20" i="47"/>
  <c r="G20" i="47"/>
  <c r="C20" i="47"/>
  <c r="L19" i="47"/>
  <c r="K19" i="47"/>
  <c r="I19" i="47"/>
  <c r="F19" i="47"/>
  <c r="E19" i="47"/>
  <c r="L18" i="47"/>
  <c r="K18" i="47"/>
  <c r="I18" i="47"/>
  <c r="F18" i="47"/>
  <c r="E18" i="47"/>
  <c r="C18" i="47"/>
  <c r="L17" i="47"/>
  <c r="K17" i="47"/>
  <c r="I17" i="47"/>
  <c r="F17" i="47"/>
  <c r="E17" i="47"/>
  <c r="L16" i="47"/>
  <c r="K16" i="47"/>
  <c r="F16" i="47"/>
  <c r="E16" i="47"/>
  <c r="C16" i="47"/>
  <c r="L14" i="47"/>
  <c r="K14" i="47"/>
  <c r="I14" i="47"/>
  <c r="F14" i="47"/>
  <c r="E14" i="47"/>
  <c r="C14" i="47"/>
  <c r="L13" i="47"/>
  <c r="K13" i="47"/>
  <c r="I13" i="47"/>
  <c r="F13" i="47"/>
  <c r="E13" i="47"/>
  <c r="C13" i="47"/>
  <c r="L75" i="48"/>
  <c r="M75" i="48"/>
  <c r="K75" i="48"/>
  <c r="I75" i="48"/>
  <c r="F75" i="48"/>
  <c r="G75" i="48"/>
  <c r="E75" i="48"/>
  <c r="C75" i="48"/>
  <c r="L73" i="48"/>
  <c r="K73" i="48"/>
  <c r="I73" i="48"/>
  <c r="F73" i="48"/>
  <c r="E73" i="48"/>
  <c r="C73" i="48"/>
  <c r="L72" i="48"/>
  <c r="K72" i="48"/>
  <c r="I72" i="48"/>
  <c r="F72" i="48"/>
  <c r="E72" i="48"/>
  <c r="L70" i="48"/>
  <c r="K70" i="48"/>
  <c r="I70" i="48"/>
  <c r="F70" i="48"/>
  <c r="E70" i="48"/>
  <c r="C70" i="48"/>
  <c r="L69" i="48"/>
  <c r="K69" i="48"/>
  <c r="I69" i="48"/>
  <c r="F69" i="48"/>
  <c r="E69" i="48"/>
  <c r="L66" i="48"/>
  <c r="K66" i="48"/>
  <c r="I66" i="48"/>
  <c r="F66" i="48"/>
  <c r="E66" i="48"/>
  <c r="C66" i="48"/>
  <c r="L65" i="48"/>
  <c r="K65" i="48"/>
  <c r="I65" i="48"/>
  <c r="F65" i="48"/>
  <c r="E65" i="48"/>
  <c r="C65" i="48"/>
  <c r="L64" i="48"/>
  <c r="K64" i="48"/>
  <c r="I64" i="48"/>
  <c r="F64" i="48"/>
  <c r="E64" i="48"/>
  <c r="C64" i="48"/>
  <c r="L63" i="48"/>
  <c r="K63" i="48"/>
  <c r="I63" i="48"/>
  <c r="F63" i="48"/>
  <c r="E63" i="48"/>
  <c r="C63" i="48"/>
  <c r="L62" i="48"/>
  <c r="K62" i="48"/>
  <c r="I62" i="48"/>
  <c r="F62" i="48"/>
  <c r="E62" i="48"/>
  <c r="C62" i="48"/>
  <c r="L61" i="48"/>
  <c r="K61" i="48"/>
  <c r="I61" i="48"/>
  <c r="F61" i="48"/>
  <c r="E61" i="48"/>
  <c r="C61" i="48"/>
  <c r="L60" i="48"/>
  <c r="K60" i="48"/>
  <c r="I60" i="48"/>
  <c r="F60" i="48"/>
  <c r="E60" i="48"/>
  <c r="L59" i="48"/>
  <c r="K59" i="48"/>
  <c r="I59" i="48"/>
  <c r="F59" i="48"/>
  <c r="E59" i="48"/>
  <c r="C59" i="48"/>
  <c r="L58" i="48"/>
  <c r="K58" i="48"/>
  <c r="I58" i="48"/>
  <c r="F58" i="48"/>
  <c r="E58" i="48"/>
  <c r="C58" i="48"/>
  <c r="L57" i="48"/>
  <c r="K57" i="48"/>
  <c r="I57" i="48"/>
  <c r="F57" i="48"/>
  <c r="E57" i="48"/>
  <c r="C57" i="48"/>
  <c r="L56" i="48"/>
  <c r="K56" i="48"/>
  <c r="I56" i="48"/>
  <c r="L55" i="48"/>
  <c r="K55" i="48"/>
  <c r="I55" i="48"/>
  <c r="F55" i="48"/>
  <c r="E55" i="48"/>
  <c r="C55" i="48"/>
  <c r="L54" i="48"/>
  <c r="M54" i="48"/>
  <c r="I54" i="48"/>
  <c r="F54" i="48"/>
  <c r="G54" i="48"/>
  <c r="C54" i="48"/>
  <c r="L53" i="48"/>
  <c r="K53" i="48"/>
  <c r="I53" i="48"/>
  <c r="F53" i="48"/>
  <c r="E53" i="48"/>
  <c r="C53" i="48"/>
  <c r="L52" i="48"/>
  <c r="K52" i="48"/>
  <c r="I52" i="48"/>
  <c r="F52" i="48"/>
  <c r="E52" i="48"/>
  <c r="C52" i="48"/>
  <c r="L51" i="48"/>
  <c r="K51" i="48"/>
  <c r="I51" i="48"/>
  <c r="F51" i="48"/>
  <c r="E51" i="48"/>
  <c r="C51" i="48"/>
  <c r="L50" i="48"/>
  <c r="K50" i="48"/>
  <c r="F50" i="48"/>
  <c r="E50" i="48"/>
  <c r="C50" i="48"/>
  <c r="L48" i="48"/>
  <c r="K48" i="48"/>
  <c r="I48" i="48"/>
  <c r="F48" i="48"/>
  <c r="E48" i="48"/>
  <c r="C48" i="48"/>
  <c r="L46" i="48"/>
  <c r="I46" i="48"/>
  <c r="F46" i="48"/>
  <c r="E46" i="48"/>
  <c r="C46" i="48"/>
  <c r="L45" i="48"/>
  <c r="K45" i="48"/>
  <c r="I45" i="48"/>
  <c r="F45" i="48"/>
  <c r="E45" i="48"/>
  <c r="C45" i="48"/>
  <c r="L44" i="48"/>
  <c r="K44" i="48"/>
  <c r="F44" i="48"/>
  <c r="E44" i="48"/>
  <c r="C44" i="48"/>
  <c r="L43" i="48"/>
  <c r="K43" i="48"/>
  <c r="I43" i="48"/>
  <c r="F43" i="48"/>
  <c r="E43" i="48"/>
  <c r="C43" i="48"/>
  <c r="L42" i="48"/>
  <c r="M42" i="48"/>
  <c r="I42" i="48"/>
  <c r="F42" i="48"/>
  <c r="G42" i="48"/>
  <c r="E42" i="48"/>
  <c r="C42" i="48"/>
  <c r="L39" i="48"/>
  <c r="K39" i="48"/>
  <c r="I39" i="48"/>
  <c r="F39" i="48"/>
  <c r="E39" i="48"/>
  <c r="C39" i="48"/>
  <c r="L38" i="48"/>
  <c r="K38" i="48"/>
  <c r="I38" i="48"/>
  <c r="F38" i="48"/>
  <c r="E38" i="48"/>
  <c r="C38" i="48"/>
  <c r="L36" i="48"/>
  <c r="K36" i="48"/>
  <c r="I36" i="48"/>
  <c r="F36" i="48"/>
  <c r="E36" i="48"/>
  <c r="C36" i="48"/>
  <c r="L34" i="48"/>
  <c r="K34" i="48"/>
  <c r="F34" i="48"/>
  <c r="E34" i="48"/>
  <c r="C34" i="48"/>
  <c r="L33" i="48"/>
  <c r="M33" i="48"/>
  <c r="I33" i="48"/>
  <c r="F33" i="48"/>
  <c r="G33" i="48"/>
  <c r="E33" i="48"/>
  <c r="C33" i="48"/>
  <c r="L32" i="48"/>
  <c r="M32" i="48"/>
  <c r="F32" i="48"/>
  <c r="G32" i="48"/>
  <c r="E32" i="48"/>
  <c r="C32" i="48"/>
  <c r="L31" i="48"/>
  <c r="M31" i="48"/>
  <c r="I31" i="48"/>
  <c r="F31" i="48"/>
  <c r="G31" i="48"/>
  <c r="E31" i="48"/>
  <c r="C31" i="48"/>
  <c r="L30" i="48"/>
  <c r="M30" i="48"/>
  <c r="F30" i="48"/>
  <c r="G30" i="48"/>
  <c r="E30" i="48"/>
  <c r="C30" i="48"/>
  <c r="L29" i="48"/>
  <c r="K29" i="48"/>
  <c r="I29" i="48"/>
  <c r="F29" i="48"/>
  <c r="E29" i="48"/>
  <c r="C29" i="48"/>
  <c r="L28" i="48"/>
  <c r="K28" i="48"/>
  <c r="F28" i="48"/>
  <c r="E28" i="48"/>
  <c r="C28" i="48"/>
  <c r="L27" i="48"/>
  <c r="K27" i="48"/>
  <c r="I27" i="48"/>
  <c r="F27" i="48"/>
  <c r="E27" i="48"/>
  <c r="C27" i="48"/>
  <c r="L26" i="48"/>
  <c r="K26" i="48"/>
  <c r="I26" i="48"/>
  <c r="F26" i="48"/>
  <c r="E26" i="48"/>
  <c r="C26" i="48"/>
  <c r="L25" i="48"/>
  <c r="K25" i="48"/>
  <c r="F25" i="48"/>
  <c r="E25" i="48"/>
  <c r="C25" i="48"/>
  <c r="L24" i="48"/>
  <c r="K24" i="48"/>
  <c r="I24" i="48"/>
  <c r="F24" i="48"/>
  <c r="E24" i="48"/>
  <c r="C24" i="48"/>
  <c r="L23" i="48"/>
  <c r="K23" i="48"/>
  <c r="I23" i="48"/>
  <c r="F23" i="48"/>
  <c r="E23" i="48"/>
  <c r="C23" i="48"/>
  <c r="L22" i="48"/>
  <c r="K22" i="48"/>
  <c r="I22" i="48"/>
  <c r="F22" i="48"/>
  <c r="E22" i="48"/>
  <c r="L21" i="48"/>
  <c r="K21" i="48"/>
  <c r="I21" i="48"/>
  <c r="F21" i="48"/>
  <c r="E21" i="48"/>
  <c r="C21" i="48"/>
  <c r="M20" i="48"/>
  <c r="L20" i="48"/>
  <c r="K20" i="48"/>
  <c r="I20" i="48"/>
  <c r="F20" i="48"/>
  <c r="G20" i="48"/>
  <c r="E20" i="48"/>
  <c r="C20" i="48"/>
  <c r="L19" i="48"/>
  <c r="K19" i="48"/>
  <c r="I19" i="48"/>
  <c r="F19" i="48"/>
  <c r="E19" i="48"/>
  <c r="C19" i="48"/>
  <c r="L18" i="48"/>
  <c r="K18" i="48"/>
  <c r="F18" i="48"/>
  <c r="E18" i="48"/>
  <c r="C18" i="48"/>
  <c r="L17" i="48"/>
  <c r="K17" i="48"/>
  <c r="I17" i="48"/>
  <c r="F17" i="48"/>
  <c r="E17" i="48"/>
  <c r="C17" i="48"/>
  <c r="L16" i="48"/>
  <c r="K16" i="48"/>
  <c r="I16" i="48"/>
  <c r="F16" i="48"/>
  <c r="E16" i="48"/>
  <c r="C16" i="48"/>
  <c r="L14" i="48"/>
  <c r="K14" i="48"/>
  <c r="I14" i="48"/>
  <c r="F14" i="48"/>
  <c r="E14" i="48"/>
  <c r="C14" i="48"/>
  <c r="L13" i="48"/>
  <c r="K13" i="48"/>
  <c r="F13" i="48"/>
  <c r="E13" i="48"/>
  <c r="C13" i="48"/>
  <c r="L75" i="49"/>
  <c r="M75" i="49"/>
  <c r="K75" i="49"/>
  <c r="I75" i="49"/>
  <c r="F75" i="49"/>
  <c r="G75" i="49"/>
  <c r="E75" i="49"/>
  <c r="C75" i="49"/>
  <c r="L73" i="49"/>
  <c r="K73" i="49"/>
  <c r="I73" i="49"/>
  <c r="F73" i="49"/>
  <c r="E73" i="49"/>
  <c r="C73" i="49"/>
  <c r="L72" i="49"/>
  <c r="K72" i="49"/>
  <c r="I72" i="49"/>
  <c r="F72" i="49"/>
  <c r="E72" i="49"/>
  <c r="L70" i="49"/>
  <c r="K70" i="49"/>
  <c r="I70" i="49"/>
  <c r="F70" i="49"/>
  <c r="E70" i="49"/>
  <c r="C70" i="49"/>
  <c r="L69" i="49"/>
  <c r="K69" i="49"/>
  <c r="I69" i="49"/>
  <c r="F69" i="49"/>
  <c r="E69" i="49"/>
  <c r="C69" i="49"/>
  <c r="L66" i="49"/>
  <c r="I66" i="49"/>
  <c r="F66" i="49"/>
  <c r="E66" i="49"/>
  <c r="C66" i="49"/>
  <c r="L65" i="49"/>
  <c r="K65" i="49"/>
  <c r="I65" i="49"/>
  <c r="F65" i="49"/>
  <c r="E65" i="49"/>
  <c r="C65" i="49"/>
  <c r="L64" i="49"/>
  <c r="K64" i="49"/>
  <c r="I64" i="49"/>
  <c r="F64" i="49"/>
  <c r="E64" i="49"/>
  <c r="C64" i="49"/>
  <c r="L63" i="49"/>
  <c r="K63" i="49"/>
  <c r="I63" i="49"/>
  <c r="F63" i="49"/>
  <c r="E63" i="49"/>
  <c r="C63" i="49"/>
  <c r="L62" i="49"/>
  <c r="K62" i="49"/>
  <c r="I62" i="49"/>
  <c r="F62" i="49"/>
  <c r="E62" i="49"/>
  <c r="C62" i="49"/>
  <c r="L61" i="49"/>
  <c r="K61" i="49"/>
  <c r="I61" i="49"/>
  <c r="F61" i="49"/>
  <c r="E61" i="49"/>
  <c r="C61" i="49"/>
  <c r="L60" i="49"/>
  <c r="K60" i="49"/>
  <c r="I60" i="49"/>
  <c r="F60" i="49"/>
  <c r="E60" i="49"/>
  <c r="C60" i="49"/>
  <c r="L59" i="49"/>
  <c r="K59" i="49"/>
  <c r="I59" i="49"/>
  <c r="F59" i="49"/>
  <c r="E59" i="49"/>
  <c r="L58" i="49"/>
  <c r="K58" i="49"/>
  <c r="I58" i="49"/>
  <c r="F58" i="49"/>
  <c r="E58" i="49"/>
  <c r="C58" i="49"/>
  <c r="L57" i="49"/>
  <c r="K57" i="49"/>
  <c r="I57" i="49"/>
  <c r="F57" i="49"/>
  <c r="E57" i="49"/>
  <c r="L56" i="49"/>
  <c r="K56" i="49"/>
  <c r="L55" i="49"/>
  <c r="K55" i="49"/>
  <c r="I55" i="49"/>
  <c r="F55" i="49"/>
  <c r="E55" i="49"/>
  <c r="C55" i="49"/>
  <c r="L54" i="49"/>
  <c r="M54" i="49"/>
  <c r="I54" i="49"/>
  <c r="F54" i="49"/>
  <c r="G54" i="49"/>
  <c r="E54" i="49"/>
  <c r="C54" i="49"/>
  <c r="L53" i="49"/>
  <c r="K53" i="49"/>
  <c r="I53" i="49"/>
  <c r="F53" i="49"/>
  <c r="E53" i="49"/>
  <c r="C53" i="49"/>
  <c r="L52" i="49"/>
  <c r="K52" i="49"/>
  <c r="I52" i="49"/>
  <c r="F52" i="49"/>
  <c r="E52" i="49"/>
  <c r="C52" i="49"/>
  <c r="L51" i="49"/>
  <c r="K51" i="49"/>
  <c r="I51" i="49"/>
  <c r="F51" i="49"/>
  <c r="E51" i="49"/>
  <c r="C51" i="49"/>
  <c r="L50" i="49"/>
  <c r="K50" i="49"/>
  <c r="F50" i="49"/>
  <c r="E50" i="49"/>
  <c r="C50" i="49"/>
  <c r="L48" i="49"/>
  <c r="K48" i="49"/>
  <c r="I48" i="49"/>
  <c r="F48" i="49"/>
  <c r="E48" i="49"/>
  <c r="C48" i="49"/>
  <c r="L46" i="49"/>
  <c r="I46" i="49"/>
  <c r="F46" i="49"/>
  <c r="E46" i="49"/>
  <c r="C46" i="49"/>
  <c r="L45" i="49"/>
  <c r="K45" i="49"/>
  <c r="I45" i="49"/>
  <c r="F45" i="49"/>
  <c r="E45" i="49"/>
  <c r="C45" i="49"/>
  <c r="L44" i="49"/>
  <c r="K44" i="49"/>
  <c r="F44" i="49"/>
  <c r="E44" i="49"/>
  <c r="L43" i="49"/>
  <c r="K43" i="49"/>
  <c r="I43" i="49"/>
  <c r="F43" i="49"/>
  <c r="E43" i="49"/>
  <c r="C43" i="49"/>
  <c r="L42" i="49"/>
  <c r="M42" i="49"/>
  <c r="I42" i="49"/>
  <c r="F42" i="49"/>
  <c r="G42" i="49"/>
  <c r="C42" i="49"/>
  <c r="L39" i="49"/>
  <c r="K39" i="49"/>
  <c r="I39" i="49"/>
  <c r="F39" i="49"/>
  <c r="E39" i="49"/>
  <c r="C39" i="49"/>
  <c r="L38" i="49"/>
  <c r="K38" i="49"/>
  <c r="I38" i="49"/>
  <c r="F38" i="49"/>
  <c r="E38" i="49"/>
  <c r="C38" i="49"/>
  <c r="L36" i="49"/>
  <c r="K36" i="49"/>
  <c r="I36" i="49"/>
  <c r="F36" i="49"/>
  <c r="E36" i="49"/>
  <c r="C36" i="49"/>
  <c r="L34" i="49"/>
  <c r="K34" i="49"/>
  <c r="I34" i="49"/>
  <c r="F34" i="49"/>
  <c r="E34" i="49"/>
  <c r="L33" i="49"/>
  <c r="M33" i="49"/>
  <c r="K33" i="49"/>
  <c r="I33" i="49"/>
  <c r="F33" i="49"/>
  <c r="G33" i="49"/>
  <c r="L32" i="49"/>
  <c r="M32" i="49"/>
  <c r="I32" i="49"/>
  <c r="F32" i="49"/>
  <c r="G32" i="49"/>
  <c r="L31" i="49"/>
  <c r="M31" i="49"/>
  <c r="I31" i="49"/>
  <c r="F31" i="49"/>
  <c r="G31" i="49"/>
  <c r="L30" i="49"/>
  <c r="M30" i="49"/>
  <c r="F30" i="49"/>
  <c r="G30" i="49"/>
  <c r="L29" i="49"/>
  <c r="K29" i="49"/>
  <c r="I29" i="49"/>
  <c r="F29" i="49"/>
  <c r="E29" i="49"/>
  <c r="C29" i="49"/>
  <c r="L28" i="49"/>
  <c r="K28" i="49"/>
  <c r="I28" i="49"/>
  <c r="F28" i="49"/>
  <c r="E28" i="49"/>
  <c r="L27" i="49"/>
  <c r="K27" i="49"/>
  <c r="I27" i="49"/>
  <c r="F27" i="49"/>
  <c r="E27" i="49"/>
  <c r="C27" i="49"/>
  <c r="L26" i="49"/>
  <c r="K26" i="49"/>
  <c r="F26" i="49"/>
  <c r="E26" i="49"/>
  <c r="L25" i="49"/>
  <c r="K25" i="49"/>
  <c r="I25" i="49"/>
  <c r="F25" i="49"/>
  <c r="E25" i="49"/>
  <c r="C25" i="49"/>
  <c r="L24" i="49"/>
  <c r="K24" i="49"/>
  <c r="I24" i="49"/>
  <c r="F24" i="49"/>
  <c r="E24" i="49"/>
  <c r="L23" i="49"/>
  <c r="K23" i="49"/>
  <c r="I23" i="49"/>
  <c r="F23" i="49"/>
  <c r="E23" i="49"/>
  <c r="C23" i="49"/>
  <c r="L22" i="49"/>
  <c r="K22" i="49"/>
  <c r="I22" i="49"/>
  <c r="F22" i="49"/>
  <c r="E22" i="49"/>
  <c r="L21" i="49"/>
  <c r="K21" i="49"/>
  <c r="I21" i="49"/>
  <c r="F21" i="49"/>
  <c r="E21" i="49"/>
  <c r="C21" i="49"/>
  <c r="L20" i="49"/>
  <c r="M20" i="49"/>
  <c r="I20" i="49"/>
  <c r="F20" i="49"/>
  <c r="G20" i="49"/>
  <c r="C20" i="49"/>
  <c r="L19" i="49"/>
  <c r="K19" i="49"/>
  <c r="I19" i="49"/>
  <c r="F19" i="49"/>
  <c r="E19" i="49"/>
  <c r="L18" i="49"/>
  <c r="K18" i="49"/>
  <c r="I18" i="49"/>
  <c r="F18" i="49"/>
  <c r="E18" i="49"/>
  <c r="C18" i="49"/>
  <c r="L17" i="49"/>
  <c r="K17" i="49"/>
  <c r="I17" i="49"/>
  <c r="F17" i="49"/>
  <c r="E17" i="49"/>
  <c r="L16" i="49"/>
  <c r="K16" i="49"/>
  <c r="F16" i="49"/>
  <c r="E16" i="49"/>
  <c r="C16" i="49"/>
  <c r="L14" i="49"/>
  <c r="K14" i="49"/>
  <c r="F14" i="49"/>
  <c r="E14" i="49"/>
  <c r="C14" i="49"/>
  <c r="L13" i="49"/>
  <c r="K13" i="49"/>
  <c r="I13" i="49"/>
  <c r="F13" i="49"/>
  <c r="E13" i="49"/>
  <c r="C13" i="49"/>
  <c r="L75" i="50"/>
  <c r="M75" i="50"/>
  <c r="I75" i="50"/>
  <c r="F75" i="50"/>
  <c r="G75" i="50"/>
  <c r="E75" i="50"/>
  <c r="C75" i="50"/>
  <c r="L73" i="50"/>
  <c r="K73" i="50"/>
  <c r="F73" i="50"/>
  <c r="E73" i="50"/>
  <c r="C73" i="50"/>
  <c r="L72" i="50"/>
  <c r="K72" i="50"/>
  <c r="I72" i="50"/>
  <c r="F72" i="50"/>
  <c r="E72" i="50"/>
  <c r="L70" i="50"/>
  <c r="K70" i="50"/>
  <c r="F70" i="50"/>
  <c r="E70" i="50"/>
  <c r="C70" i="50"/>
  <c r="L69" i="50"/>
  <c r="K69" i="50"/>
  <c r="I69" i="50"/>
  <c r="F69" i="50"/>
  <c r="E69" i="50"/>
  <c r="L66" i="50"/>
  <c r="K66" i="50"/>
  <c r="F66" i="50"/>
  <c r="E66" i="50"/>
  <c r="L65" i="50"/>
  <c r="K65" i="50"/>
  <c r="F65" i="50"/>
  <c r="E65" i="50"/>
  <c r="C65" i="50"/>
  <c r="L64" i="50"/>
  <c r="K64" i="50"/>
  <c r="I64" i="50"/>
  <c r="F64" i="50"/>
  <c r="E64" i="50"/>
  <c r="C64" i="50"/>
  <c r="L63" i="50"/>
  <c r="K63" i="50"/>
  <c r="I63" i="50"/>
  <c r="F63" i="50"/>
  <c r="E63" i="50"/>
  <c r="C63" i="50"/>
  <c r="L62" i="50"/>
  <c r="K62" i="50"/>
  <c r="I62" i="50"/>
  <c r="F62" i="50"/>
  <c r="E62" i="50"/>
  <c r="L61" i="50"/>
  <c r="K61" i="50"/>
  <c r="I61" i="50"/>
  <c r="F61" i="50"/>
  <c r="E61" i="50"/>
  <c r="L60" i="50"/>
  <c r="K60" i="50"/>
  <c r="I60" i="50"/>
  <c r="F60" i="50"/>
  <c r="E60" i="50"/>
  <c r="L59" i="50"/>
  <c r="K59" i="50"/>
  <c r="F59" i="50"/>
  <c r="E59" i="50"/>
  <c r="L58" i="50"/>
  <c r="K58" i="50"/>
  <c r="I58" i="50"/>
  <c r="F58" i="50"/>
  <c r="E58" i="50"/>
  <c r="L57" i="50"/>
  <c r="K57" i="50"/>
  <c r="F57" i="50"/>
  <c r="E57" i="50"/>
  <c r="L56" i="50"/>
  <c r="K56" i="50"/>
  <c r="L55" i="50"/>
  <c r="K55" i="50"/>
  <c r="I55" i="50"/>
  <c r="F55" i="50"/>
  <c r="E55" i="50"/>
  <c r="L54" i="50"/>
  <c r="M54" i="50"/>
  <c r="F54" i="50"/>
  <c r="G54" i="50"/>
  <c r="L53" i="50"/>
  <c r="K53" i="50"/>
  <c r="F53" i="50"/>
  <c r="E53" i="50"/>
  <c r="L52" i="50"/>
  <c r="K52" i="50"/>
  <c r="I52" i="50"/>
  <c r="F52" i="50"/>
  <c r="E52" i="50"/>
  <c r="L51" i="50"/>
  <c r="K51" i="50"/>
  <c r="F51" i="50"/>
  <c r="E51" i="50"/>
  <c r="L50" i="50"/>
  <c r="K50" i="50"/>
  <c r="F50" i="50"/>
  <c r="E50" i="50"/>
  <c r="L48" i="50"/>
  <c r="K48" i="50"/>
  <c r="F48" i="50"/>
  <c r="E48" i="50"/>
  <c r="L46" i="50"/>
  <c r="K46" i="50"/>
  <c r="I46" i="50"/>
  <c r="F46" i="50"/>
  <c r="E46" i="50"/>
  <c r="C46" i="50"/>
  <c r="L45" i="50"/>
  <c r="K45" i="50"/>
  <c r="F45" i="50"/>
  <c r="E45" i="50"/>
  <c r="L44" i="50"/>
  <c r="K44" i="50"/>
  <c r="F44" i="50"/>
  <c r="E44" i="50"/>
  <c r="L43" i="50"/>
  <c r="K43" i="50"/>
  <c r="F43" i="50"/>
  <c r="E43" i="50"/>
  <c r="L42" i="50"/>
  <c r="M42" i="50"/>
  <c r="F42" i="50"/>
  <c r="G42" i="50"/>
  <c r="L39" i="50"/>
  <c r="K39" i="50"/>
  <c r="I39" i="50"/>
  <c r="F39" i="50"/>
  <c r="E39" i="50"/>
  <c r="C39" i="50"/>
  <c r="L38" i="50"/>
  <c r="K38" i="50"/>
  <c r="I38" i="50"/>
  <c r="F38" i="50"/>
  <c r="E38" i="50"/>
  <c r="C38" i="50"/>
  <c r="L36" i="50"/>
  <c r="K36" i="50"/>
  <c r="I36" i="50"/>
  <c r="F36" i="50"/>
  <c r="E36" i="50"/>
  <c r="C36" i="50"/>
  <c r="L34" i="50"/>
  <c r="K34" i="50"/>
  <c r="I34" i="50"/>
  <c r="F34" i="50"/>
  <c r="E34" i="50"/>
  <c r="L33" i="50"/>
  <c r="M33" i="50"/>
  <c r="K33" i="50"/>
  <c r="I33" i="50"/>
  <c r="F33" i="50"/>
  <c r="G33" i="50"/>
  <c r="C33" i="50"/>
  <c r="L32" i="50"/>
  <c r="M32" i="50"/>
  <c r="K32" i="50"/>
  <c r="I32" i="50"/>
  <c r="F32" i="50"/>
  <c r="G32" i="50"/>
  <c r="E32" i="50"/>
  <c r="C32" i="50"/>
  <c r="L31" i="50"/>
  <c r="M31" i="50"/>
  <c r="I31" i="50"/>
  <c r="F31" i="50"/>
  <c r="G31" i="50"/>
  <c r="C31" i="50"/>
  <c r="L30" i="50"/>
  <c r="M30" i="50"/>
  <c r="I30" i="50"/>
  <c r="F30" i="50"/>
  <c r="G30" i="50"/>
  <c r="C30" i="50"/>
  <c r="L29" i="50"/>
  <c r="K29" i="50"/>
  <c r="F29" i="50"/>
  <c r="E29" i="50"/>
  <c r="C29" i="50"/>
  <c r="L28" i="50"/>
  <c r="K28" i="50"/>
  <c r="F28" i="50"/>
  <c r="E28" i="50"/>
  <c r="C28" i="50"/>
  <c r="L27" i="50"/>
  <c r="K27" i="50"/>
  <c r="F27" i="50"/>
  <c r="E27" i="50"/>
  <c r="L26" i="50"/>
  <c r="K26" i="50"/>
  <c r="F26" i="50"/>
  <c r="E26" i="50"/>
  <c r="L25" i="50"/>
  <c r="K25" i="50"/>
  <c r="I25" i="50"/>
  <c r="F25" i="50"/>
  <c r="E25" i="50"/>
  <c r="C25" i="50"/>
  <c r="L24" i="50"/>
  <c r="K24" i="50"/>
  <c r="F24" i="50"/>
  <c r="E24" i="50"/>
  <c r="L23" i="50"/>
  <c r="K23" i="50"/>
  <c r="I23" i="50"/>
  <c r="F23" i="50"/>
  <c r="E23" i="50"/>
  <c r="L22" i="50"/>
  <c r="K22" i="50"/>
  <c r="F22" i="50"/>
  <c r="E22" i="50"/>
  <c r="L21" i="50"/>
  <c r="K21" i="50"/>
  <c r="I21" i="50"/>
  <c r="F21" i="50"/>
  <c r="E21" i="50"/>
  <c r="L20" i="50"/>
  <c r="M20" i="50"/>
  <c r="F20" i="50"/>
  <c r="G20" i="50"/>
  <c r="L19" i="50"/>
  <c r="K19" i="50"/>
  <c r="I19" i="50"/>
  <c r="F19" i="50"/>
  <c r="E19" i="50"/>
  <c r="L18" i="50"/>
  <c r="K18" i="50"/>
  <c r="F18" i="50"/>
  <c r="E18" i="50"/>
  <c r="L17" i="50"/>
  <c r="K17" i="50"/>
  <c r="F17" i="50"/>
  <c r="E17" i="50"/>
  <c r="L16" i="50"/>
  <c r="K16" i="50"/>
  <c r="I16" i="50"/>
  <c r="F16" i="50"/>
  <c r="E16" i="50"/>
  <c r="L14" i="50"/>
  <c r="K14" i="50"/>
  <c r="F14" i="50"/>
  <c r="E14" i="50"/>
  <c r="C14" i="50"/>
  <c r="L13" i="50"/>
  <c r="K13" i="50"/>
  <c r="F13" i="50"/>
  <c r="E13" i="50"/>
  <c r="C13" i="50"/>
  <c r="L75" i="34"/>
  <c r="M75" i="34"/>
  <c r="K75" i="34"/>
  <c r="I75" i="34"/>
  <c r="F75" i="34"/>
  <c r="G75" i="34"/>
  <c r="E75" i="34"/>
  <c r="C75" i="34"/>
  <c r="L73" i="34"/>
  <c r="L72" i="34"/>
  <c r="L70" i="34"/>
  <c r="L69" i="34"/>
  <c r="L74" i="34"/>
  <c r="K73" i="34"/>
  <c r="I73" i="34"/>
  <c r="F73" i="34"/>
  <c r="F72" i="34"/>
  <c r="F70" i="34"/>
  <c r="F69" i="34"/>
  <c r="F74" i="34"/>
  <c r="E73" i="34"/>
  <c r="C73" i="34"/>
  <c r="K72" i="34"/>
  <c r="I72" i="34"/>
  <c r="E72" i="34"/>
  <c r="C72" i="34"/>
  <c r="K70" i="34"/>
  <c r="I70" i="34"/>
  <c r="E70" i="34"/>
  <c r="C70" i="34"/>
  <c r="K69" i="34"/>
  <c r="I69" i="34"/>
  <c r="E69" i="34"/>
  <c r="C69" i="34"/>
  <c r="L66" i="34"/>
  <c r="L65" i="34"/>
  <c r="L64" i="34"/>
  <c r="L63" i="34"/>
  <c r="L62" i="34"/>
  <c r="L61" i="34"/>
  <c r="L60" i="34"/>
  <c r="L59" i="34"/>
  <c r="L58" i="34"/>
  <c r="L57" i="34"/>
  <c r="L56" i="34"/>
  <c r="L67" i="34"/>
  <c r="I67" i="34"/>
  <c r="K66" i="34"/>
  <c r="I66" i="34"/>
  <c r="F66" i="34"/>
  <c r="E66" i="34"/>
  <c r="C66" i="34"/>
  <c r="K65" i="34"/>
  <c r="I65" i="34"/>
  <c r="F65" i="34"/>
  <c r="E65" i="34"/>
  <c r="C65" i="34"/>
  <c r="K64" i="34"/>
  <c r="I64" i="34"/>
  <c r="F64" i="34"/>
  <c r="E64" i="34"/>
  <c r="C64" i="34"/>
  <c r="K63" i="34"/>
  <c r="I63" i="34"/>
  <c r="F63" i="34"/>
  <c r="E63" i="34"/>
  <c r="C63" i="34"/>
  <c r="K62" i="34"/>
  <c r="I62" i="34"/>
  <c r="F62" i="34"/>
  <c r="E62" i="34"/>
  <c r="C62" i="34"/>
  <c r="K61" i="34"/>
  <c r="I61" i="34"/>
  <c r="F61" i="34"/>
  <c r="E61" i="34"/>
  <c r="C61" i="34"/>
  <c r="K60" i="34"/>
  <c r="I60" i="34"/>
  <c r="F60" i="34"/>
  <c r="E60" i="34"/>
  <c r="C60" i="34"/>
  <c r="K59" i="34"/>
  <c r="I59" i="34"/>
  <c r="F59" i="34"/>
  <c r="E59" i="34"/>
  <c r="C59" i="34"/>
  <c r="K58" i="34"/>
  <c r="I58" i="34"/>
  <c r="F58" i="34"/>
  <c r="E58" i="34"/>
  <c r="C58" i="34"/>
  <c r="K57" i="34"/>
  <c r="I57" i="34"/>
  <c r="F57" i="34"/>
  <c r="E57" i="34"/>
  <c r="C57" i="34"/>
  <c r="K56" i="34"/>
  <c r="I56" i="34"/>
  <c r="L55" i="34"/>
  <c r="K55" i="34"/>
  <c r="I55" i="34"/>
  <c r="F55" i="34"/>
  <c r="F53" i="34"/>
  <c r="F52" i="34"/>
  <c r="F51" i="34"/>
  <c r="F50" i="34"/>
  <c r="F54" i="34"/>
  <c r="F56" i="34"/>
  <c r="C56" i="34"/>
  <c r="E55" i="34"/>
  <c r="C55" i="34"/>
  <c r="L54" i="34"/>
  <c r="M54" i="34"/>
  <c r="K54" i="34"/>
  <c r="I54" i="34"/>
  <c r="G54" i="34"/>
  <c r="E54" i="34"/>
  <c r="C54" i="34"/>
  <c r="L53" i="34"/>
  <c r="K53" i="34"/>
  <c r="I53" i="34"/>
  <c r="E53" i="34"/>
  <c r="C53" i="34"/>
  <c r="L52" i="34"/>
  <c r="K52" i="34"/>
  <c r="I52" i="34"/>
  <c r="E52" i="34"/>
  <c r="C52" i="34"/>
  <c r="L51" i="34"/>
  <c r="K51" i="34"/>
  <c r="I51" i="34"/>
  <c r="E51" i="34"/>
  <c r="C51" i="34"/>
  <c r="L50" i="34"/>
  <c r="K50" i="34"/>
  <c r="I50" i="34"/>
  <c r="E50" i="34"/>
  <c r="C50" i="34"/>
  <c r="L48" i="34"/>
  <c r="K48" i="34"/>
  <c r="I48" i="34"/>
  <c r="F48" i="34"/>
  <c r="E48" i="34"/>
  <c r="C48" i="34"/>
  <c r="L46" i="34"/>
  <c r="L45" i="34"/>
  <c r="L44" i="34"/>
  <c r="L43" i="34"/>
  <c r="L42" i="34"/>
  <c r="L47" i="34"/>
  <c r="I47" i="34"/>
  <c r="K46" i="34"/>
  <c r="I46" i="34"/>
  <c r="F46" i="34"/>
  <c r="F45" i="34"/>
  <c r="F44" i="34"/>
  <c r="F43" i="34"/>
  <c r="F42" i="34"/>
  <c r="F47" i="34"/>
  <c r="C47" i="34"/>
  <c r="E46" i="34"/>
  <c r="C46" i="34"/>
  <c r="K45" i="34"/>
  <c r="I45" i="34"/>
  <c r="G45" i="34"/>
  <c r="E45" i="34"/>
  <c r="C45" i="34"/>
  <c r="K44" i="34"/>
  <c r="I44" i="34"/>
  <c r="G44" i="34"/>
  <c r="E44" i="34"/>
  <c r="C44" i="34"/>
  <c r="K43" i="34"/>
  <c r="I43" i="34"/>
  <c r="G43" i="34"/>
  <c r="E43" i="34"/>
  <c r="C43" i="34"/>
  <c r="M42" i="34"/>
  <c r="K42" i="34"/>
  <c r="I42" i="34"/>
  <c r="G42" i="34"/>
  <c r="E42" i="34"/>
  <c r="C42" i="34"/>
  <c r="F39" i="34"/>
  <c r="F38" i="34"/>
  <c r="F36" i="34"/>
  <c r="F34" i="34"/>
  <c r="F29" i="34"/>
  <c r="F28" i="34"/>
  <c r="F26" i="34"/>
  <c r="F27" i="34"/>
  <c r="F25" i="34"/>
  <c r="F24" i="34"/>
  <c r="F23" i="34"/>
  <c r="F22" i="34"/>
  <c r="F21" i="34"/>
  <c r="F20" i="34"/>
  <c r="F19" i="34"/>
  <c r="F18" i="34"/>
  <c r="F17" i="34"/>
  <c r="F16" i="34"/>
  <c r="F14" i="34"/>
  <c r="F13" i="34"/>
  <c r="F30" i="34"/>
  <c r="F31" i="34"/>
  <c r="F32" i="34"/>
  <c r="F33" i="34"/>
  <c r="F40" i="34"/>
  <c r="E40" i="34"/>
  <c r="L39" i="34"/>
  <c r="L38" i="34"/>
  <c r="L36" i="34"/>
  <c r="L34" i="34"/>
  <c r="L29" i="34"/>
  <c r="L28" i="34"/>
  <c r="L26" i="34"/>
  <c r="L27" i="34"/>
  <c r="L25" i="34"/>
  <c r="L24" i="34"/>
  <c r="L23" i="34"/>
  <c r="L22" i="34"/>
  <c r="L21" i="34"/>
  <c r="L20" i="34"/>
  <c r="L19" i="34"/>
  <c r="L18" i="34"/>
  <c r="L17" i="34"/>
  <c r="L16" i="34"/>
  <c r="L14" i="34"/>
  <c r="L13" i="34"/>
  <c r="L30" i="34"/>
  <c r="L31" i="34"/>
  <c r="L32" i="34"/>
  <c r="L33" i="34"/>
  <c r="L40" i="34"/>
  <c r="K39" i="34"/>
  <c r="I39" i="34"/>
  <c r="E39" i="34"/>
  <c r="C39" i="34"/>
  <c r="K38" i="34"/>
  <c r="I38" i="34"/>
  <c r="E38" i="34"/>
  <c r="C38" i="34"/>
  <c r="K36" i="34"/>
  <c r="I36" i="34"/>
  <c r="E36" i="34"/>
  <c r="C36" i="34"/>
  <c r="K34" i="34"/>
  <c r="I34" i="34"/>
  <c r="E34" i="34"/>
  <c r="C34" i="34"/>
  <c r="M33" i="34"/>
  <c r="K33" i="34"/>
  <c r="I33" i="34"/>
  <c r="G33" i="34"/>
  <c r="E33" i="34"/>
  <c r="C33" i="34"/>
  <c r="M32" i="34"/>
  <c r="K32" i="34"/>
  <c r="I32" i="34"/>
  <c r="G32" i="34"/>
  <c r="E32" i="34"/>
  <c r="C32" i="34"/>
  <c r="M31" i="34"/>
  <c r="K31" i="34"/>
  <c r="I31" i="34"/>
  <c r="G31" i="34"/>
  <c r="E31" i="34"/>
  <c r="C31" i="34"/>
  <c r="M30" i="34"/>
  <c r="K30" i="34"/>
  <c r="I30" i="34"/>
  <c r="G30" i="34"/>
  <c r="E30" i="34"/>
  <c r="C30" i="34"/>
  <c r="K29" i="34"/>
  <c r="I29" i="34"/>
  <c r="E29" i="34"/>
  <c r="C29" i="34"/>
  <c r="K28" i="34"/>
  <c r="I28" i="34"/>
  <c r="E28" i="34"/>
  <c r="C28" i="34"/>
  <c r="K27" i="34"/>
  <c r="I27" i="34"/>
  <c r="E27" i="34"/>
  <c r="C27" i="34"/>
  <c r="K26" i="34"/>
  <c r="I26" i="34"/>
  <c r="E26" i="34"/>
  <c r="C26" i="34"/>
  <c r="K25" i="34"/>
  <c r="I25" i="34"/>
  <c r="E25" i="34"/>
  <c r="C25" i="34"/>
  <c r="K24" i="34"/>
  <c r="I24" i="34"/>
  <c r="E24" i="34"/>
  <c r="C24" i="34"/>
  <c r="K23" i="34"/>
  <c r="I23" i="34"/>
  <c r="E23" i="34"/>
  <c r="C23" i="34"/>
  <c r="K22" i="34"/>
  <c r="I22" i="34"/>
  <c r="E22" i="34"/>
  <c r="C22" i="34"/>
  <c r="K21" i="34"/>
  <c r="I21" i="34"/>
  <c r="E21" i="34"/>
  <c r="C21" i="34"/>
  <c r="M20" i="34"/>
  <c r="K20" i="34"/>
  <c r="I20" i="34"/>
  <c r="G20" i="34"/>
  <c r="E20" i="34"/>
  <c r="C20" i="34"/>
  <c r="K19" i="34"/>
  <c r="I19" i="34"/>
  <c r="E19" i="34"/>
  <c r="C19" i="34"/>
  <c r="K18" i="34"/>
  <c r="I18" i="34"/>
  <c r="E18" i="34"/>
  <c r="C18" i="34"/>
  <c r="K17" i="34"/>
  <c r="I17" i="34"/>
  <c r="E17" i="34"/>
  <c r="C17" i="34"/>
  <c r="K16" i="34"/>
  <c r="I16" i="34"/>
  <c r="E16" i="34"/>
  <c r="C16" i="34"/>
  <c r="J15" i="34"/>
  <c r="J40" i="34"/>
  <c r="J76" i="34"/>
  <c r="M44" i="34"/>
  <c r="D15" i="34"/>
  <c r="D40" i="34"/>
  <c r="D76" i="34"/>
  <c r="K14" i="34"/>
  <c r="I14" i="34"/>
  <c r="E14" i="34"/>
  <c r="C14" i="34"/>
  <c r="K13" i="34"/>
  <c r="I13" i="34"/>
  <c r="E13" i="34"/>
  <c r="C13" i="34"/>
  <c r="J15" i="35"/>
  <c r="J40" i="35"/>
  <c r="J76" i="35"/>
  <c r="D40" i="35"/>
  <c r="D76" i="35"/>
  <c r="D15" i="35"/>
  <c r="I42" i="45"/>
  <c r="I62" i="45"/>
  <c r="I65" i="45"/>
  <c r="I14" i="45"/>
  <c r="I18" i="45"/>
  <c r="I20" i="45"/>
  <c r="I29" i="45"/>
  <c r="I31" i="45"/>
  <c r="I45" i="45"/>
  <c r="I57" i="45"/>
  <c r="I16" i="45"/>
  <c r="I19" i="45"/>
  <c r="I22" i="45"/>
  <c r="I33" i="45"/>
  <c r="I46" i="45"/>
  <c r="I26" i="45"/>
  <c r="I43" i="45"/>
  <c r="C26" i="45"/>
  <c r="C28" i="45"/>
  <c r="E30" i="45"/>
  <c r="C32" i="45"/>
  <c r="C13" i="45"/>
  <c r="C14" i="45"/>
  <c r="C45" i="45"/>
  <c r="C16" i="45"/>
  <c r="C17" i="45"/>
  <c r="C22" i="45"/>
  <c r="C24" i="45"/>
  <c r="E32" i="45"/>
  <c r="C63" i="45"/>
  <c r="E42" i="45"/>
  <c r="C43" i="45"/>
  <c r="C44" i="45"/>
  <c r="C46" i="45"/>
  <c r="C48" i="45"/>
  <c r="C50" i="45"/>
  <c r="C61" i="45"/>
  <c r="C69" i="45"/>
  <c r="I23" i="45"/>
  <c r="I27" i="45"/>
  <c r="I30" i="45"/>
  <c r="K31" i="45"/>
  <c r="I32" i="45"/>
  <c r="K33" i="45"/>
  <c r="I34" i="45"/>
  <c r="K42" i="45"/>
  <c r="I44" i="45"/>
  <c r="I50" i="45"/>
  <c r="I52" i="45"/>
  <c r="K54" i="45"/>
  <c r="I56" i="45"/>
  <c r="L40" i="45"/>
  <c r="L67" i="45"/>
  <c r="K67" i="45"/>
  <c r="K20" i="45"/>
  <c r="K30" i="45"/>
  <c r="K32" i="45"/>
  <c r="L47" i="45"/>
  <c r="I47" i="45"/>
  <c r="L74" i="45"/>
  <c r="C18" i="45"/>
  <c r="C20" i="45"/>
  <c r="C21" i="45"/>
  <c r="C23" i="45"/>
  <c r="C25" i="45"/>
  <c r="C27" i="45"/>
  <c r="C58" i="45"/>
  <c r="C60" i="45"/>
  <c r="C62" i="45"/>
  <c r="C64" i="45"/>
  <c r="C66" i="45"/>
  <c r="C70" i="45"/>
  <c r="F40" i="45"/>
  <c r="F47" i="45"/>
  <c r="F56" i="45"/>
  <c r="E20" i="45"/>
  <c r="F74" i="45"/>
  <c r="I17" i="25"/>
  <c r="I27" i="25"/>
  <c r="I29" i="25"/>
  <c r="I22" i="25"/>
  <c r="I34" i="25"/>
  <c r="I51" i="25"/>
  <c r="I57" i="25"/>
  <c r="I61" i="25"/>
  <c r="I73" i="25"/>
  <c r="I42" i="25"/>
  <c r="I44" i="25"/>
  <c r="I45" i="25"/>
  <c r="I48" i="25"/>
  <c r="I53" i="25"/>
  <c r="I69" i="25"/>
  <c r="I14" i="25"/>
  <c r="I18" i="25"/>
  <c r="I23" i="25"/>
  <c r="I26" i="25"/>
  <c r="I30" i="25"/>
  <c r="I59" i="25"/>
  <c r="C36" i="25"/>
  <c r="C27" i="25"/>
  <c r="C60" i="25"/>
  <c r="C14" i="25"/>
  <c r="C16" i="25"/>
  <c r="C18" i="25"/>
  <c r="C21" i="25"/>
  <c r="C23" i="25"/>
  <c r="C25" i="25"/>
  <c r="C29" i="25"/>
  <c r="C42" i="25"/>
  <c r="C43" i="25"/>
  <c r="C48" i="25"/>
  <c r="C51" i="25"/>
  <c r="L74" i="26"/>
  <c r="L67" i="26"/>
  <c r="I67" i="26"/>
  <c r="L40" i="26"/>
  <c r="F74" i="26"/>
  <c r="G43" i="26"/>
  <c r="G44" i="26"/>
  <c r="G45" i="26"/>
  <c r="F56" i="26"/>
  <c r="C56" i="26"/>
  <c r="F47" i="26"/>
  <c r="C47" i="26"/>
  <c r="F40" i="26"/>
  <c r="E40" i="26"/>
  <c r="K20" i="33"/>
  <c r="K31" i="33"/>
  <c r="K32" i="33"/>
  <c r="K42" i="33"/>
  <c r="L40" i="33"/>
  <c r="L47" i="33"/>
  <c r="C22" i="33"/>
  <c r="C24" i="33"/>
  <c r="C26" i="33"/>
  <c r="C28" i="33"/>
  <c r="E30" i="33"/>
  <c r="E32" i="33"/>
  <c r="C33" i="33"/>
  <c r="C16" i="33"/>
  <c r="F40" i="33"/>
  <c r="F47" i="33"/>
  <c r="E20" i="33"/>
  <c r="E33" i="33"/>
  <c r="I42" i="50"/>
  <c r="I48" i="50"/>
  <c r="I53" i="50"/>
  <c r="I66" i="50"/>
  <c r="I14" i="50"/>
  <c r="I20" i="50"/>
  <c r="I26" i="50"/>
  <c r="I44" i="50"/>
  <c r="I57" i="50"/>
  <c r="I65" i="50"/>
  <c r="I17" i="50"/>
  <c r="K20" i="50"/>
  <c r="I22" i="50"/>
  <c r="I28" i="50"/>
  <c r="I43" i="50"/>
  <c r="I50" i="50"/>
  <c r="I54" i="50"/>
  <c r="I59" i="50"/>
  <c r="I70" i="50"/>
  <c r="I73" i="50"/>
  <c r="K75" i="50"/>
  <c r="C66" i="50"/>
  <c r="C17" i="50"/>
  <c r="C19" i="50"/>
  <c r="C21" i="50"/>
  <c r="C52" i="50"/>
  <c r="C54" i="50"/>
  <c r="C55" i="50"/>
  <c r="C58" i="50"/>
  <c r="C61" i="50"/>
  <c r="C42" i="50"/>
  <c r="C43" i="50"/>
  <c r="C44" i="50"/>
  <c r="C45" i="50"/>
  <c r="C48" i="50"/>
  <c r="C50" i="50"/>
  <c r="C51" i="50"/>
  <c r="C53" i="50"/>
  <c r="C72" i="50"/>
  <c r="C22" i="50"/>
  <c r="C23" i="50"/>
  <c r="C24" i="50"/>
  <c r="C26" i="50"/>
  <c r="E30" i="50"/>
  <c r="C59" i="50"/>
  <c r="C60" i="50"/>
  <c r="C62" i="50"/>
  <c r="C69" i="50"/>
  <c r="I26" i="49"/>
  <c r="I30" i="49"/>
  <c r="K31" i="49"/>
  <c r="I44" i="49"/>
  <c r="I50" i="49"/>
  <c r="K54" i="49"/>
  <c r="I56" i="49"/>
  <c r="I14" i="49"/>
  <c r="I16" i="49"/>
  <c r="K20" i="49"/>
  <c r="K30" i="49"/>
  <c r="K32" i="49"/>
  <c r="L47" i="49"/>
  <c r="L67" i="49"/>
  <c r="L40" i="49"/>
  <c r="K42" i="49"/>
  <c r="K46" i="49"/>
  <c r="K66" i="49"/>
  <c r="L74" i="49"/>
  <c r="C17" i="49"/>
  <c r="C19" i="49"/>
  <c r="C22" i="49"/>
  <c r="C24" i="49"/>
  <c r="C26" i="49"/>
  <c r="C28" i="49"/>
  <c r="C30" i="49"/>
  <c r="C31" i="49"/>
  <c r="C32" i="49"/>
  <c r="C33" i="49"/>
  <c r="C34" i="49"/>
  <c r="C44" i="49"/>
  <c r="C57" i="49"/>
  <c r="C59" i="49"/>
  <c r="C72" i="49"/>
  <c r="F40" i="49"/>
  <c r="F47" i="49"/>
  <c r="F56" i="49"/>
  <c r="E20" i="49"/>
  <c r="E30" i="49"/>
  <c r="E31" i="49"/>
  <c r="E32" i="49"/>
  <c r="E33" i="49"/>
  <c r="E42" i="49"/>
  <c r="F74" i="49"/>
  <c r="I13" i="48"/>
  <c r="I18" i="48"/>
  <c r="I25" i="48"/>
  <c r="I28" i="48"/>
  <c r="I30" i="48"/>
  <c r="K31" i="48"/>
  <c r="I32" i="48"/>
  <c r="K33" i="48"/>
  <c r="I34" i="48"/>
  <c r="K42" i="48"/>
  <c r="I44" i="48"/>
  <c r="I50" i="48"/>
  <c r="K30" i="48"/>
  <c r="K32" i="48"/>
  <c r="L47" i="48"/>
  <c r="L67" i="48"/>
  <c r="L74" i="48"/>
  <c r="L40" i="48"/>
  <c r="K46" i="48"/>
  <c r="K54" i="48"/>
  <c r="E54" i="48"/>
  <c r="C69" i="48"/>
  <c r="C72" i="48"/>
  <c r="C22" i="48"/>
  <c r="C60" i="48"/>
  <c r="F74" i="48"/>
  <c r="F40" i="48"/>
  <c r="F47" i="48"/>
  <c r="F56" i="48"/>
  <c r="I16" i="47"/>
  <c r="I20" i="47"/>
  <c r="I21" i="47"/>
  <c r="K30" i="47"/>
  <c r="K31" i="47"/>
  <c r="K32" i="47"/>
  <c r="K33" i="47"/>
  <c r="K42" i="47"/>
  <c r="I51" i="47"/>
  <c r="K54" i="47"/>
  <c r="I56" i="47"/>
  <c r="K75" i="47"/>
  <c r="K20" i="47"/>
  <c r="L40" i="47"/>
  <c r="I40" i="47"/>
  <c r="L47" i="47"/>
  <c r="L67" i="47"/>
  <c r="I67" i="47"/>
  <c r="L74" i="47"/>
  <c r="C17" i="47"/>
  <c r="C19" i="47"/>
  <c r="C22" i="47"/>
  <c r="C24" i="47"/>
  <c r="C26" i="47"/>
  <c r="C28" i="47"/>
  <c r="C30" i="47"/>
  <c r="C31" i="47"/>
  <c r="C32" i="47"/>
  <c r="C33" i="47"/>
  <c r="C34" i="47"/>
  <c r="C38" i="47"/>
  <c r="C44" i="47"/>
  <c r="E54" i="47"/>
  <c r="C57" i="47"/>
  <c r="C59" i="47"/>
  <c r="C61" i="47"/>
  <c r="C63" i="47"/>
  <c r="C65" i="47"/>
  <c r="C69" i="47"/>
  <c r="C72" i="47"/>
  <c r="E75" i="47"/>
  <c r="F40" i="47"/>
  <c r="F47" i="47"/>
  <c r="E47" i="47"/>
  <c r="F56" i="47"/>
  <c r="E20" i="47"/>
  <c r="E30" i="47"/>
  <c r="E31" i="47"/>
  <c r="E32" i="47"/>
  <c r="E33" i="47"/>
  <c r="E42" i="47"/>
  <c r="E46" i="47"/>
  <c r="F74" i="47"/>
  <c r="I17" i="46"/>
  <c r="K20" i="46"/>
  <c r="I23" i="46"/>
  <c r="I27" i="46"/>
  <c r="K30" i="46"/>
  <c r="I31" i="46"/>
  <c r="K32" i="46"/>
  <c r="K33" i="46"/>
  <c r="I36" i="46"/>
  <c r="I46" i="46"/>
  <c r="I52" i="46"/>
  <c r="I54" i="46"/>
  <c r="I56" i="46"/>
  <c r="I60" i="46"/>
  <c r="I64" i="46"/>
  <c r="I70" i="46"/>
  <c r="I75" i="46"/>
  <c r="K31" i="46"/>
  <c r="L40" i="46"/>
  <c r="K54" i="46"/>
  <c r="K75" i="46"/>
  <c r="L47" i="46"/>
  <c r="L67" i="46"/>
  <c r="L74" i="46"/>
  <c r="C22" i="46"/>
  <c r="C24" i="46"/>
  <c r="C26" i="46"/>
  <c r="C28" i="46"/>
  <c r="C30" i="46"/>
  <c r="C31" i="46"/>
  <c r="C32" i="46"/>
  <c r="C42" i="46"/>
  <c r="C43" i="46"/>
  <c r="C45" i="46"/>
  <c r="F40" i="46"/>
  <c r="F47" i="46"/>
  <c r="F56" i="46"/>
  <c r="E20" i="46"/>
  <c r="E30" i="46"/>
  <c r="E31" i="46"/>
  <c r="E32" i="46"/>
  <c r="E33" i="46"/>
  <c r="E42" i="46"/>
  <c r="F74" i="46"/>
  <c r="I13" i="50"/>
  <c r="I18" i="50"/>
  <c r="I24" i="50"/>
  <c r="I27" i="50"/>
  <c r="I29" i="50"/>
  <c r="I45" i="50"/>
  <c r="I51" i="50"/>
  <c r="K54" i="50"/>
  <c r="I56" i="50"/>
  <c r="K30" i="50"/>
  <c r="K31" i="50"/>
  <c r="L40" i="50"/>
  <c r="K42" i="50"/>
  <c r="L47" i="50"/>
  <c r="L67" i="50"/>
  <c r="L74" i="50"/>
  <c r="C16" i="50"/>
  <c r="C18" i="50"/>
  <c r="C20" i="50"/>
  <c r="C27" i="50"/>
  <c r="E31" i="50"/>
  <c r="E33" i="50"/>
  <c r="C34" i="50"/>
  <c r="E42" i="50"/>
  <c r="E54" i="50"/>
  <c r="C57" i="50"/>
  <c r="F40" i="50"/>
  <c r="F47" i="50"/>
  <c r="F56" i="50"/>
  <c r="E20" i="50"/>
  <c r="F74" i="50"/>
  <c r="I59" i="44"/>
  <c r="I64" i="44"/>
  <c r="I17" i="44"/>
  <c r="K20" i="44"/>
  <c r="I22" i="44"/>
  <c r="I26" i="44"/>
  <c r="I30" i="44"/>
  <c r="I31" i="44"/>
  <c r="I32" i="44"/>
  <c r="K42" i="44"/>
  <c r="L40" i="44"/>
  <c r="L47" i="44"/>
  <c r="L74" i="44"/>
  <c r="K30" i="44"/>
  <c r="K31" i="44"/>
  <c r="K32" i="44"/>
  <c r="K33" i="44"/>
  <c r="K46" i="44"/>
  <c r="L67" i="44"/>
  <c r="E20" i="44"/>
  <c r="E30" i="44"/>
  <c r="E31" i="44"/>
  <c r="E32" i="44"/>
  <c r="E33" i="44"/>
  <c r="E42" i="44"/>
  <c r="C13" i="44"/>
  <c r="C14" i="44"/>
  <c r="F74" i="44"/>
  <c r="C75" i="44"/>
  <c r="F40" i="44"/>
  <c r="F47" i="44"/>
  <c r="F56" i="44"/>
  <c r="E73" i="44"/>
  <c r="E75" i="44"/>
  <c r="K20" i="38"/>
  <c r="L40" i="38"/>
  <c r="K42" i="38"/>
  <c r="L47" i="38"/>
  <c r="L67" i="38"/>
  <c r="L74" i="38"/>
  <c r="F40" i="38"/>
  <c r="F47" i="38"/>
  <c r="F56" i="38"/>
  <c r="E20" i="38"/>
  <c r="E30" i="38"/>
  <c r="E31" i="38"/>
  <c r="E32" i="38"/>
  <c r="E33" i="38"/>
  <c r="E42" i="38"/>
  <c r="E46" i="38"/>
  <c r="E54" i="38"/>
  <c r="E55" i="38"/>
  <c r="F74" i="38"/>
  <c r="I22" i="43"/>
  <c r="I26" i="43"/>
  <c r="I28" i="43"/>
  <c r="I30" i="43"/>
  <c r="K31" i="43"/>
  <c r="I34" i="43"/>
  <c r="K54" i="43"/>
  <c r="I55" i="43"/>
  <c r="I63" i="43"/>
  <c r="I64" i="43"/>
  <c r="K20" i="43"/>
  <c r="K30" i="43"/>
  <c r="K32" i="43"/>
  <c r="L47" i="43"/>
  <c r="L40" i="43"/>
  <c r="K46" i="43"/>
  <c r="L67" i="43"/>
  <c r="L74" i="43"/>
  <c r="C22" i="43"/>
  <c r="C24" i="43"/>
  <c r="C69" i="43"/>
  <c r="C72" i="43"/>
  <c r="F40" i="43"/>
  <c r="F47" i="43"/>
  <c r="F56" i="43"/>
  <c r="E20" i="43"/>
  <c r="F74" i="43"/>
  <c r="I14" i="41"/>
  <c r="I16" i="41"/>
  <c r="I26" i="41"/>
  <c r="I30" i="41"/>
  <c r="K31" i="41"/>
  <c r="I42" i="41"/>
  <c r="I44" i="41"/>
  <c r="I50" i="41"/>
  <c r="I52" i="41"/>
  <c r="I54" i="41"/>
  <c r="K20" i="41"/>
  <c r="K30" i="41"/>
  <c r="K32" i="41"/>
  <c r="K33" i="41"/>
  <c r="K42" i="41"/>
  <c r="L47" i="41"/>
  <c r="K54" i="41"/>
  <c r="L40" i="41"/>
  <c r="L74" i="41"/>
  <c r="C17" i="41"/>
  <c r="C19" i="41"/>
  <c r="C22" i="41"/>
  <c r="C24" i="41"/>
  <c r="C26" i="41"/>
  <c r="C28" i="41"/>
  <c r="C30" i="41"/>
  <c r="C31" i="41"/>
  <c r="C32" i="41"/>
  <c r="C42" i="41"/>
  <c r="C43" i="41"/>
  <c r="C45" i="41"/>
  <c r="F40" i="41"/>
  <c r="F47" i="41"/>
  <c r="F56" i="41"/>
  <c r="E20" i="41"/>
  <c r="E30" i="41"/>
  <c r="E31" i="41"/>
  <c r="E32" i="41"/>
  <c r="E33" i="41"/>
  <c r="E42" i="41"/>
  <c r="F74" i="41"/>
  <c r="I17" i="42"/>
  <c r="K32" i="42"/>
  <c r="I51" i="42"/>
  <c r="K20" i="42"/>
  <c r="L40" i="42"/>
  <c r="K42" i="42"/>
  <c r="L47" i="42"/>
  <c r="L67" i="42"/>
  <c r="L74" i="42"/>
  <c r="E32" i="42"/>
  <c r="E42" i="42"/>
  <c r="E54" i="42"/>
  <c r="C57" i="42"/>
  <c r="C59" i="42"/>
  <c r="C61" i="42"/>
  <c r="C63" i="42"/>
  <c r="C65" i="42"/>
  <c r="C16" i="42"/>
  <c r="C20" i="42"/>
  <c r="E20" i="42"/>
  <c r="F74" i="42"/>
  <c r="F40" i="42"/>
  <c r="F47" i="42"/>
  <c r="F56" i="42"/>
  <c r="F67" i="42"/>
  <c r="E66" i="42"/>
  <c r="I13" i="39"/>
  <c r="I18" i="39"/>
  <c r="K20" i="39"/>
  <c r="I23" i="39"/>
  <c r="I27" i="39"/>
  <c r="I30" i="39"/>
  <c r="K31" i="39"/>
  <c r="K32" i="39"/>
  <c r="I46" i="39"/>
  <c r="K30" i="39"/>
  <c r="L40" i="39"/>
  <c r="K54" i="39"/>
  <c r="L47" i="39"/>
  <c r="I47" i="39"/>
  <c r="L67" i="39"/>
  <c r="L74" i="39"/>
  <c r="C17" i="39"/>
  <c r="C19" i="39"/>
  <c r="C22" i="39"/>
  <c r="C24" i="39"/>
  <c r="C26" i="39"/>
  <c r="C28" i="39"/>
  <c r="E30" i="39"/>
  <c r="E32" i="39"/>
  <c r="C42" i="39"/>
  <c r="C43" i="39"/>
  <c r="E44" i="39"/>
  <c r="C45" i="39"/>
  <c r="E54" i="39"/>
  <c r="C57" i="39"/>
  <c r="C59" i="39"/>
  <c r="C61" i="39"/>
  <c r="C63" i="39"/>
  <c r="C65" i="39"/>
  <c r="C69" i="39"/>
  <c r="C72" i="39"/>
  <c r="F40" i="39"/>
  <c r="E40" i="39"/>
  <c r="E42" i="39"/>
  <c r="E43" i="39"/>
  <c r="E45" i="39"/>
  <c r="F47" i="39"/>
  <c r="C47" i="39"/>
  <c r="F56" i="39"/>
  <c r="C56" i="39"/>
  <c r="E20" i="39"/>
  <c r="F74" i="39"/>
  <c r="I22" i="40"/>
  <c r="I26" i="40"/>
  <c r="I28" i="40"/>
  <c r="K30" i="40"/>
  <c r="K31" i="40"/>
  <c r="I32" i="40"/>
  <c r="I33" i="40"/>
  <c r="K20" i="40"/>
  <c r="K32" i="40"/>
  <c r="K33" i="40"/>
  <c r="K42" i="40"/>
  <c r="L47" i="40"/>
  <c r="I47" i="40"/>
  <c r="L74" i="40"/>
  <c r="L40" i="40"/>
  <c r="L67" i="40"/>
  <c r="I67" i="40"/>
  <c r="C22" i="40"/>
  <c r="C24" i="40"/>
  <c r="E33" i="40"/>
  <c r="C34" i="40"/>
  <c r="C42" i="40"/>
  <c r="C43" i="40"/>
  <c r="E44" i="40"/>
  <c r="C45" i="40"/>
  <c r="C72" i="40"/>
  <c r="C60" i="40"/>
  <c r="E20" i="40"/>
  <c r="F74" i="40"/>
  <c r="F40" i="40"/>
  <c r="E40" i="40"/>
  <c r="E42" i="40"/>
  <c r="E43" i="40"/>
  <c r="E45" i="40"/>
  <c r="F47" i="40"/>
  <c r="C47" i="40"/>
  <c r="F56" i="40"/>
  <c r="C56" i="40"/>
  <c r="I17" i="37"/>
  <c r="K20" i="37"/>
  <c r="I22" i="37"/>
  <c r="I26" i="37"/>
  <c r="I30" i="37"/>
  <c r="I31" i="37"/>
  <c r="I32" i="37"/>
  <c r="I46" i="37"/>
  <c r="I58" i="37"/>
  <c r="K30" i="37"/>
  <c r="K31" i="37"/>
  <c r="K32" i="37"/>
  <c r="K33" i="37"/>
  <c r="L40" i="37"/>
  <c r="L47" i="37"/>
  <c r="L67" i="37"/>
  <c r="L74" i="37"/>
  <c r="C14" i="37"/>
  <c r="E20" i="37"/>
  <c r="E30" i="37"/>
  <c r="E31" i="37"/>
  <c r="E32" i="37"/>
  <c r="E33" i="37"/>
  <c r="E42" i="37"/>
  <c r="E54" i="37"/>
  <c r="C57" i="37"/>
  <c r="C59" i="37"/>
  <c r="C61" i="37"/>
  <c r="C63" i="37"/>
  <c r="C65" i="37"/>
  <c r="C69" i="37"/>
  <c r="C72" i="37"/>
  <c r="F40" i="37"/>
  <c r="F47" i="37"/>
  <c r="F56" i="37"/>
  <c r="F67" i="37"/>
  <c r="F74" i="37"/>
  <c r="I22" i="17"/>
  <c r="I26" i="17"/>
  <c r="I30" i="17"/>
  <c r="K31" i="17"/>
  <c r="K32" i="17"/>
  <c r="K33" i="17"/>
  <c r="I48" i="17"/>
  <c r="I53" i="17"/>
  <c r="I65" i="17"/>
  <c r="I69" i="17"/>
  <c r="I72" i="17"/>
  <c r="L67" i="17"/>
  <c r="I67" i="17"/>
  <c r="L74" i="17"/>
  <c r="I74" i="17"/>
  <c r="K20" i="17"/>
  <c r="K30" i="17"/>
  <c r="L40" i="17"/>
  <c r="K42" i="17"/>
  <c r="L47" i="17"/>
  <c r="I47" i="17"/>
  <c r="K66" i="17"/>
  <c r="K73" i="17"/>
  <c r="C17" i="17"/>
  <c r="C19" i="17"/>
  <c r="C22" i="17"/>
  <c r="C24" i="17"/>
  <c r="C26" i="17"/>
  <c r="C28" i="17"/>
  <c r="C30" i="17"/>
  <c r="C31" i="17"/>
  <c r="C50" i="17"/>
  <c r="C52" i="17"/>
  <c r="F40" i="17"/>
  <c r="E40" i="17"/>
  <c r="F47" i="17"/>
  <c r="C47" i="17"/>
  <c r="F56" i="17"/>
  <c r="C56" i="17"/>
  <c r="E20" i="17"/>
  <c r="E30" i="17"/>
  <c r="E31" i="17"/>
  <c r="E32" i="17"/>
  <c r="E33" i="17"/>
  <c r="E44" i="17"/>
  <c r="E46" i="17"/>
  <c r="E54" i="17"/>
  <c r="E55" i="17"/>
  <c r="F74" i="17"/>
  <c r="K54" i="16"/>
  <c r="I56" i="16"/>
  <c r="I64" i="16"/>
  <c r="I13" i="16"/>
  <c r="I16" i="16"/>
  <c r="I18" i="16"/>
  <c r="K20" i="16"/>
  <c r="I21" i="16"/>
  <c r="I23" i="16"/>
  <c r="I25" i="16"/>
  <c r="I27" i="16"/>
  <c r="I29" i="16"/>
  <c r="I42" i="16"/>
  <c r="I44" i="16"/>
  <c r="I65" i="16"/>
  <c r="L40" i="16"/>
  <c r="K42" i="16"/>
  <c r="L47" i="16"/>
  <c r="I47" i="16"/>
  <c r="L67" i="16"/>
  <c r="I67" i="16"/>
  <c r="L74" i="16"/>
  <c r="K75" i="16"/>
  <c r="C13" i="16"/>
  <c r="C42" i="16"/>
  <c r="C43" i="16"/>
  <c r="E44" i="16"/>
  <c r="C45" i="16"/>
  <c r="E54" i="16"/>
  <c r="C57" i="16"/>
  <c r="C59" i="16"/>
  <c r="C61" i="16"/>
  <c r="C63" i="16"/>
  <c r="C65" i="16"/>
  <c r="C69" i="16"/>
  <c r="C72" i="16"/>
  <c r="E75" i="16"/>
  <c r="F40" i="16"/>
  <c r="E40" i="16"/>
  <c r="E42" i="16"/>
  <c r="E43" i="16"/>
  <c r="E45" i="16"/>
  <c r="F47" i="16"/>
  <c r="C47" i="16"/>
  <c r="F56" i="16"/>
  <c r="C56" i="16"/>
  <c r="F74" i="16"/>
  <c r="I59" i="18"/>
  <c r="I64" i="18"/>
  <c r="I13" i="18"/>
  <c r="I16" i="18"/>
  <c r="I18" i="18"/>
  <c r="K20" i="18"/>
  <c r="I21" i="18"/>
  <c r="I23" i="18"/>
  <c r="I25" i="18"/>
  <c r="I27" i="18"/>
  <c r="I29" i="18"/>
  <c r="L47" i="18"/>
  <c r="I47" i="18"/>
  <c r="L67" i="18"/>
  <c r="I67" i="18"/>
  <c r="L74" i="18"/>
  <c r="L40" i="18"/>
  <c r="K46" i="18"/>
  <c r="K66" i="18"/>
  <c r="C13" i="18"/>
  <c r="C42" i="18"/>
  <c r="C43" i="18"/>
  <c r="E44" i="18"/>
  <c r="C45" i="18"/>
  <c r="C59" i="18"/>
  <c r="C61" i="18"/>
  <c r="F74" i="18"/>
  <c r="F40" i="18"/>
  <c r="E40" i="18"/>
  <c r="E42" i="18"/>
  <c r="E43" i="18"/>
  <c r="E45" i="18"/>
  <c r="F47" i="18"/>
  <c r="C47" i="18"/>
  <c r="F56" i="18"/>
  <c r="C56" i="18"/>
  <c r="I16" i="11"/>
  <c r="C16" i="11"/>
  <c r="C18" i="11"/>
  <c r="I64" i="14"/>
  <c r="I69" i="14"/>
  <c r="K75" i="14"/>
  <c r="L74" i="14"/>
  <c r="K74" i="14"/>
  <c r="C61" i="14"/>
  <c r="C69" i="14"/>
  <c r="C72" i="14"/>
  <c r="F74" i="14"/>
  <c r="I20" i="13"/>
  <c r="I30" i="13"/>
  <c r="I31" i="13"/>
  <c r="I32" i="13"/>
  <c r="I33" i="13"/>
  <c r="I20" i="12"/>
  <c r="I30" i="12"/>
  <c r="I31" i="12"/>
  <c r="I32" i="12"/>
  <c r="I33" i="12"/>
  <c r="I42" i="12"/>
  <c r="I54" i="12"/>
  <c r="I75" i="12"/>
  <c r="I17" i="19"/>
  <c r="I19" i="19"/>
  <c r="I22" i="19"/>
  <c r="I24" i="19"/>
  <c r="I26" i="19"/>
  <c r="I28" i="19"/>
  <c r="K30" i="19"/>
  <c r="K31" i="19"/>
  <c r="K32" i="19"/>
  <c r="K33" i="19"/>
  <c r="I34" i="19"/>
  <c r="K42" i="19"/>
  <c r="I43" i="19"/>
  <c r="I48" i="19"/>
  <c r="L40" i="19"/>
  <c r="L47" i="19"/>
  <c r="I47" i="19"/>
  <c r="L67" i="19"/>
  <c r="I67" i="19"/>
  <c r="L74" i="19"/>
  <c r="C13" i="19"/>
  <c r="C42" i="19"/>
  <c r="C43" i="19"/>
  <c r="E44" i="19"/>
  <c r="C45" i="19"/>
  <c r="E54" i="19"/>
  <c r="C57" i="19"/>
  <c r="C59" i="19"/>
  <c r="C61" i="19"/>
  <c r="C63" i="19"/>
  <c r="C65" i="19"/>
  <c r="C69" i="19"/>
  <c r="C72" i="19"/>
  <c r="C75" i="19"/>
  <c r="F74" i="19"/>
  <c r="F40" i="19"/>
  <c r="E40" i="19"/>
  <c r="E42" i="19"/>
  <c r="E43" i="19"/>
  <c r="E45" i="19"/>
  <c r="F47" i="19"/>
  <c r="C47" i="19"/>
  <c r="F56" i="19"/>
  <c r="C56" i="19"/>
  <c r="E73" i="19"/>
  <c r="E75" i="19"/>
  <c r="I13" i="23"/>
  <c r="I18" i="23"/>
  <c r="I23" i="23"/>
  <c r="I27" i="23"/>
  <c r="K30" i="23"/>
  <c r="K31" i="23"/>
  <c r="K33" i="23"/>
  <c r="I45" i="23"/>
  <c r="I48" i="23"/>
  <c r="I51" i="23"/>
  <c r="I53" i="23"/>
  <c r="K75" i="23"/>
  <c r="K20" i="23"/>
  <c r="L40" i="23"/>
  <c r="K42" i="23"/>
  <c r="L47" i="23"/>
  <c r="I47" i="23"/>
  <c r="L67" i="23"/>
  <c r="I67" i="23"/>
  <c r="L74" i="23"/>
  <c r="C14" i="23"/>
  <c r="E20" i="23"/>
  <c r="E30" i="23"/>
  <c r="E31" i="23"/>
  <c r="E32" i="23"/>
  <c r="E33" i="23"/>
  <c r="C58" i="23"/>
  <c r="C60" i="23"/>
  <c r="C62" i="23"/>
  <c r="C64" i="23"/>
  <c r="C66" i="23"/>
  <c r="C70" i="23"/>
  <c r="F74" i="23"/>
  <c r="F40" i="23"/>
  <c r="E40" i="23"/>
  <c r="E42" i="23"/>
  <c r="E43" i="23"/>
  <c r="E45" i="23"/>
  <c r="F47" i="23"/>
  <c r="C47" i="23"/>
  <c r="F56" i="23"/>
  <c r="C56" i="23"/>
  <c r="E73" i="23"/>
  <c r="E75" i="23"/>
  <c r="K30" i="28"/>
  <c r="K31" i="28"/>
  <c r="K32" i="28"/>
  <c r="K33" i="28"/>
  <c r="I34" i="28"/>
  <c r="I43" i="28"/>
  <c r="L47" i="28"/>
  <c r="I47" i="28"/>
  <c r="L67" i="28"/>
  <c r="I67" i="28"/>
  <c r="L74" i="28"/>
  <c r="L40" i="28"/>
  <c r="K46" i="28"/>
  <c r="C42" i="28"/>
  <c r="C43" i="28"/>
  <c r="E44" i="28"/>
  <c r="C45" i="28"/>
  <c r="E54" i="28"/>
  <c r="C57" i="28"/>
  <c r="C59" i="28"/>
  <c r="C61" i="28"/>
  <c r="C63" i="28"/>
  <c r="C65" i="28"/>
  <c r="C69" i="28"/>
  <c r="C72" i="28"/>
  <c r="E75" i="28"/>
  <c r="F40" i="28"/>
  <c r="E40" i="28"/>
  <c r="E42" i="28"/>
  <c r="E43" i="28"/>
  <c r="E45" i="28"/>
  <c r="F47" i="28"/>
  <c r="C47" i="28"/>
  <c r="F56" i="28"/>
  <c r="C56" i="28"/>
  <c r="F74" i="28"/>
  <c r="I18" i="5"/>
  <c r="K20" i="5"/>
  <c r="I22" i="5"/>
  <c r="I26" i="5"/>
  <c r="I30" i="5"/>
  <c r="I31" i="5"/>
  <c r="I45" i="5"/>
  <c r="I60" i="5"/>
  <c r="I64" i="5"/>
  <c r="L67" i="5"/>
  <c r="K30" i="5"/>
  <c r="K31" i="5"/>
  <c r="K32" i="5"/>
  <c r="L40" i="5"/>
  <c r="I40" i="5"/>
  <c r="K42" i="5"/>
  <c r="L47" i="5"/>
  <c r="I47" i="5"/>
  <c r="K66" i="5"/>
  <c r="L74" i="5"/>
  <c r="L76" i="5"/>
  <c r="C14" i="5"/>
  <c r="C17" i="5"/>
  <c r="C19" i="5"/>
  <c r="E30" i="5"/>
  <c r="E31" i="5"/>
  <c r="E32" i="5"/>
  <c r="E42" i="5"/>
  <c r="E54" i="5"/>
  <c r="C72" i="5"/>
  <c r="E20" i="5"/>
  <c r="F74" i="5"/>
  <c r="C74" i="5"/>
  <c r="F40" i="5"/>
  <c r="F47" i="5"/>
  <c r="E47" i="5"/>
  <c r="F56" i="5"/>
  <c r="I19" i="4"/>
  <c r="I23" i="4"/>
  <c r="I27" i="4"/>
  <c r="K30" i="4"/>
  <c r="K31" i="4"/>
  <c r="K32" i="4"/>
  <c r="K33" i="4"/>
  <c r="I34" i="4"/>
  <c r="I44" i="4"/>
  <c r="I48" i="4"/>
  <c r="I52" i="4"/>
  <c r="I54" i="4"/>
  <c r="I56" i="4"/>
  <c r="I60" i="4"/>
  <c r="I64" i="4"/>
  <c r="I69" i="4"/>
  <c r="K75" i="4"/>
  <c r="L40" i="4"/>
  <c r="I40" i="4"/>
  <c r="L47" i="4"/>
  <c r="K54" i="4"/>
  <c r="K20" i="4"/>
  <c r="L67" i="4"/>
  <c r="I67" i="4"/>
  <c r="L74" i="4"/>
  <c r="C16" i="4"/>
  <c r="C18" i="4"/>
  <c r="E30" i="4"/>
  <c r="E31" i="4"/>
  <c r="E32" i="4"/>
  <c r="C38" i="4"/>
  <c r="E42" i="4"/>
  <c r="C69" i="4"/>
  <c r="C72" i="4"/>
  <c r="F40" i="4"/>
  <c r="F47" i="4"/>
  <c r="F56" i="4"/>
  <c r="F74" i="4"/>
  <c r="I46" i="6"/>
  <c r="I50" i="6"/>
  <c r="I52" i="6"/>
  <c r="K54" i="6"/>
  <c r="I23" i="6"/>
  <c r="I25" i="6"/>
  <c r="I27" i="6"/>
  <c r="I29" i="6"/>
  <c r="K31" i="6"/>
  <c r="K20" i="6"/>
  <c r="L40" i="6"/>
  <c r="L47" i="6"/>
  <c r="L67" i="6"/>
  <c r="L74" i="6"/>
  <c r="C16" i="6"/>
  <c r="C18" i="6"/>
  <c r="C20" i="6"/>
  <c r="C21" i="6"/>
  <c r="E33" i="6"/>
  <c r="C44" i="6"/>
  <c r="C58" i="6"/>
  <c r="C60" i="6"/>
  <c r="C62" i="6"/>
  <c r="C64" i="6"/>
  <c r="C66" i="6"/>
  <c r="C70" i="6"/>
  <c r="F40" i="6"/>
  <c r="C40" i="6"/>
  <c r="F47" i="6"/>
  <c r="F56" i="6"/>
  <c r="F67" i="6"/>
  <c r="E20" i="6"/>
  <c r="E42" i="6"/>
  <c r="F74" i="6"/>
  <c r="K76" i="3"/>
  <c r="M74" i="3"/>
  <c r="G76" i="3"/>
  <c r="G39" i="3"/>
  <c r="G54" i="3"/>
  <c r="G62" i="3"/>
  <c r="G40" i="3"/>
  <c r="G60" i="3"/>
  <c r="G59" i="3"/>
  <c r="G58" i="3"/>
  <c r="G57" i="3"/>
  <c r="G55" i="3"/>
  <c r="G75" i="3"/>
  <c r="G70" i="3"/>
  <c r="G66" i="3"/>
  <c r="G65" i="3"/>
  <c r="G63" i="3"/>
  <c r="G53" i="3"/>
  <c r="G52" i="3"/>
  <c r="G51" i="3"/>
  <c r="G50" i="3"/>
  <c r="G48" i="3"/>
  <c r="G46" i="3"/>
  <c r="G38" i="3"/>
  <c r="G16" i="3"/>
  <c r="G30" i="3"/>
  <c r="G28" i="3"/>
  <c r="G26" i="3"/>
  <c r="G24" i="3"/>
  <c r="G22" i="3"/>
  <c r="G20" i="3"/>
  <c r="G18" i="3"/>
  <c r="G33" i="3"/>
  <c r="G42" i="3"/>
  <c r="G15" i="3"/>
  <c r="G64" i="3"/>
  <c r="G61" i="3"/>
  <c r="G73" i="3"/>
  <c r="G72" i="3"/>
  <c r="G69" i="3"/>
  <c r="G45" i="3"/>
  <c r="G44" i="3"/>
  <c r="G43" i="3"/>
  <c r="G36" i="3"/>
  <c r="G34" i="3"/>
  <c r="G32" i="3"/>
  <c r="G14" i="3"/>
  <c r="G31" i="3"/>
  <c r="G29" i="3"/>
  <c r="G27" i="3"/>
  <c r="G25" i="3"/>
  <c r="G23" i="3"/>
  <c r="G21" i="3"/>
  <c r="G19" i="3"/>
  <c r="G17" i="3"/>
  <c r="G13" i="3"/>
  <c r="G67" i="3"/>
  <c r="M76" i="3"/>
  <c r="M60" i="3"/>
  <c r="M39" i="3"/>
  <c r="M61" i="3"/>
  <c r="M62" i="3"/>
  <c r="M70" i="3"/>
  <c r="M66" i="3"/>
  <c r="M65" i="3"/>
  <c r="M64" i="3"/>
  <c r="M42" i="3"/>
  <c r="M63" i="3"/>
  <c r="M59" i="3"/>
  <c r="M58" i="3"/>
  <c r="M57" i="3"/>
  <c r="M14" i="3"/>
  <c r="M15" i="3"/>
  <c r="M29" i="3"/>
  <c r="M27" i="3"/>
  <c r="M25" i="3"/>
  <c r="M23" i="3"/>
  <c r="M21" i="3"/>
  <c r="M18" i="3"/>
  <c r="M73" i="3"/>
  <c r="M72" i="3"/>
  <c r="M69" i="3"/>
  <c r="M53" i="3"/>
  <c r="M52" i="3"/>
  <c r="M51" i="3"/>
  <c r="M50" i="3"/>
  <c r="M48" i="3"/>
  <c r="M46" i="3"/>
  <c r="M55" i="3"/>
  <c r="M36" i="3"/>
  <c r="M16" i="3"/>
  <c r="M13" i="3"/>
  <c r="M38" i="3"/>
  <c r="M34" i="3"/>
  <c r="M28" i="3"/>
  <c r="M26" i="3"/>
  <c r="M24" i="3"/>
  <c r="M22" i="3"/>
  <c r="M19" i="3"/>
  <c r="M17" i="3"/>
  <c r="M47" i="3"/>
  <c r="C76" i="3"/>
  <c r="G74" i="3"/>
  <c r="M67" i="3"/>
  <c r="K67" i="3"/>
  <c r="I67" i="3"/>
  <c r="G56" i="3"/>
  <c r="M56" i="3"/>
  <c r="G47" i="3"/>
  <c r="M40" i="3"/>
  <c r="L67" i="7"/>
  <c r="K20" i="7"/>
  <c r="K30" i="7"/>
  <c r="K31" i="7"/>
  <c r="K32" i="7"/>
  <c r="K33" i="7"/>
  <c r="L40" i="7"/>
  <c r="L47" i="7"/>
  <c r="K47" i="7"/>
  <c r="K54" i="7"/>
  <c r="K66" i="7"/>
  <c r="L74" i="7"/>
  <c r="F40" i="7"/>
  <c r="F47" i="7"/>
  <c r="F56" i="7"/>
  <c r="F74" i="7"/>
  <c r="L40" i="2"/>
  <c r="K42" i="2"/>
  <c r="L67" i="2"/>
  <c r="K30" i="2"/>
  <c r="K32" i="2"/>
  <c r="L47" i="2"/>
  <c r="L74" i="2"/>
  <c r="F40" i="2"/>
  <c r="F47" i="2"/>
  <c r="F56" i="2"/>
  <c r="E42" i="2"/>
  <c r="F74" i="2"/>
  <c r="I65" i="25"/>
  <c r="I72" i="25"/>
  <c r="I16" i="25"/>
  <c r="I20" i="25"/>
  <c r="I21" i="25"/>
  <c r="I50" i="25"/>
  <c r="I54" i="25"/>
  <c r="I56" i="25"/>
  <c r="I58" i="25"/>
  <c r="I60" i="25"/>
  <c r="I62" i="25"/>
  <c r="I70" i="25"/>
  <c r="L67" i="25"/>
  <c r="I67" i="25"/>
  <c r="L74" i="25"/>
  <c r="K20" i="25"/>
  <c r="K30" i="25"/>
  <c r="K32" i="25"/>
  <c r="L40" i="25"/>
  <c r="K42" i="25"/>
  <c r="L47" i="25"/>
  <c r="I47" i="25"/>
  <c r="K54" i="25"/>
  <c r="K66" i="25"/>
  <c r="C17" i="25"/>
  <c r="C19" i="25"/>
  <c r="C22" i="25"/>
  <c r="C24" i="25"/>
  <c r="C26" i="25"/>
  <c r="C28" i="25"/>
  <c r="C30" i="25"/>
  <c r="C31" i="25"/>
  <c r="C32" i="25"/>
  <c r="C33" i="25"/>
  <c r="C34" i="25"/>
  <c r="C38" i="25"/>
  <c r="E42" i="25"/>
  <c r="E43" i="25"/>
  <c r="C44" i="25"/>
  <c r="E45" i="25"/>
  <c r="C50" i="25"/>
  <c r="C52" i="25"/>
  <c r="C54" i="25"/>
  <c r="F40" i="25"/>
  <c r="E40" i="25"/>
  <c r="F47" i="25"/>
  <c r="C47" i="25"/>
  <c r="F56" i="25"/>
  <c r="C56" i="25"/>
  <c r="E20" i="25"/>
  <c r="E30" i="25"/>
  <c r="E31" i="25"/>
  <c r="E32" i="25"/>
  <c r="E33" i="25"/>
  <c r="E44" i="25"/>
  <c r="E46" i="25"/>
  <c r="E54" i="25"/>
  <c r="E55" i="25"/>
  <c r="F74" i="25"/>
  <c r="E74" i="25"/>
  <c r="I14" i="27"/>
  <c r="I16" i="27"/>
  <c r="I20" i="27"/>
  <c r="I21" i="27"/>
  <c r="I24" i="27"/>
  <c r="I26" i="27"/>
  <c r="I28" i="27"/>
  <c r="K30" i="27"/>
  <c r="K31" i="27"/>
  <c r="I32" i="27"/>
  <c r="K33" i="27"/>
  <c r="I34" i="27"/>
  <c r="I38" i="27"/>
  <c r="I45" i="27"/>
  <c r="I51" i="27"/>
  <c r="I53" i="27"/>
  <c r="I57" i="27"/>
  <c r="I60" i="27"/>
  <c r="I61" i="27"/>
  <c r="I72" i="27"/>
  <c r="L40" i="27"/>
  <c r="L67" i="27"/>
  <c r="I67" i="27"/>
  <c r="K20" i="27"/>
  <c r="K32" i="27"/>
  <c r="K42" i="27"/>
  <c r="L47" i="27"/>
  <c r="I47" i="27"/>
  <c r="K54" i="27"/>
  <c r="K66" i="27"/>
  <c r="L74" i="27"/>
  <c r="C42" i="27"/>
  <c r="C43" i="27"/>
  <c r="E44" i="27"/>
  <c r="C45" i="27"/>
  <c r="C69" i="27"/>
  <c r="C72" i="27"/>
  <c r="C14" i="27"/>
  <c r="E20" i="27"/>
  <c r="C60" i="27"/>
  <c r="F74" i="27"/>
  <c r="F40" i="27"/>
  <c r="E40" i="27"/>
  <c r="E42" i="27"/>
  <c r="E43" i="27"/>
  <c r="E45" i="27"/>
  <c r="F47" i="27"/>
  <c r="C47" i="27"/>
  <c r="F56" i="27"/>
  <c r="C56" i="27"/>
  <c r="E73" i="27"/>
  <c r="E75" i="27"/>
  <c r="I19" i="29"/>
  <c r="I25" i="29"/>
  <c r="I29" i="29"/>
  <c r="I38" i="29"/>
  <c r="I54" i="29"/>
  <c r="I56" i="29"/>
  <c r="I60" i="29"/>
  <c r="I64" i="29"/>
  <c r="I70" i="29"/>
  <c r="L40" i="29"/>
  <c r="I40" i="29"/>
  <c r="K33" i="29"/>
  <c r="L47" i="29"/>
  <c r="I47" i="29"/>
  <c r="K54" i="29"/>
  <c r="L67" i="29"/>
  <c r="I67" i="29"/>
  <c r="L74" i="29"/>
  <c r="C17" i="29"/>
  <c r="C19" i="29"/>
  <c r="C22" i="29"/>
  <c r="E30" i="29"/>
  <c r="E31" i="29"/>
  <c r="E32" i="29"/>
  <c r="C58" i="29"/>
  <c r="C60" i="29"/>
  <c r="C62" i="29"/>
  <c r="C64" i="29"/>
  <c r="C66" i="29"/>
  <c r="C70" i="29"/>
  <c r="F40" i="29"/>
  <c r="E40" i="29"/>
  <c r="E42" i="29"/>
  <c r="E43" i="29"/>
  <c r="E45" i="29"/>
  <c r="F47" i="29"/>
  <c r="C47" i="29"/>
  <c r="F56" i="29"/>
  <c r="C56" i="29"/>
  <c r="E20" i="29"/>
  <c r="F74" i="29"/>
  <c r="I14" i="30"/>
  <c r="I20" i="30"/>
  <c r="I30" i="30"/>
  <c r="I31" i="30"/>
  <c r="I32" i="30"/>
  <c r="I33" i="30"/>
  <c r="I42" i="30"/>
  <c r="I43" i="30"/>
  <c r="I48" i="30"/>
  <c r="I52" i="30"/>
  <c r="I54" i="30"/>
  <c r="I55" i="30"/>
  <c r="I59" i="30"/>
  <c r="I62" i="30"/>
  <c r="I66" i="30"/>
  <c r="I72" i="30"/>
  <c r="K20" i="30"/>
  <c r="K30" i="30"/>
  <c r="K31" i="30"/>
  <c r="K32" i="30"/>
  <c r="K33" i="30"/>
  <c r="L40" i="30"/>
  <c r="I40" i="30"/>
  <c r="K42" i="30"/>
  <c r="L47" i="30"/>
  <c r="I47" i="30"/>
  <c r="K54" i="30"/>
  <c r="L74" i="30"/>
  <c r="I74" i="30"/>
  <c r="K75" i="30"/>
  <c r="E42" i="30"/>
  <c r="C72" i="30"/>
  <c r="C62" i="30"/>
  <c r="C64" i="30"/>
  <c r="C66" i="30"/>
  <c r="F74" i="30"/>
  <c r="F40" i="30"/>
  <c r="E40" i="30"/>
  <c r="F47" i="30"/>
  <c r="F56" i="30"/>
  <c r="C56" i="30"/>
  <c r="E73" i="30"/>
  <c r="E75" i="30"/>
  <c r="I14" i="24"/>
  <c r="I16" i="24"/>
  <c r="K20" i="24"/>
  <c r="I30" i="24"/>
  <c r="I31" i="24"/>
  <c r="I32" i="24"/>
  <c r="I33" i="24"/>
  <c r="I50" i="24"/>
  <c r="K54" i="24"/>
  <c r="I56" i="24"/>
  <c r="I72" i="24"/>
  <c r="L47" i="24"/>
  <c r="I47" i="24"/>
  <c r="K30" i="24"/>
  <c r="K31" i="24"/>
  <c r="K32" i="24"/>
  <c r="K33" i="24"/>
  <c r="K42" i="24"/>
  <c r="K45" i="24"/>
  <c r="K46" i="24"/>
  <c r="L67" i="24"/>
  <c r="I67" i="24"/>
  <c r="L74" i="24"/>
  <c r="C64" i="24"/>
  <c r="E42" i="24"/>
  <c r="E44" i="24"/>
  <c r="C57" i="24"/>
  <c r="C59" i="24"/>
  <c r="C61" i="24"/>
  <c r="C63" i="24"/>
  <c r="C69" i="24"/>
  <c r="C72" i="24"/>
  <c r="F47" i="24"/>
  <c r="C47" i="24"/>
  <c r="F56" i="24"/>
  <c r="C56" i="24"/>
  <c r="F74" i="24"/>
  <c r="I13" i="31"/>
  <c r="I16" i="31"/>
  <c r="I18" i="31"/>
  <c r="K20" i="31"/>
  <c r="I21" i="31"/>
  <c r="I23" i="31"/>
  <c r="I25" i="31"/>
  <c r="I27" i="31"/>
  <c r="I29" i="31"/>
  <c r="I50" i="31"/>
  <c r="I52" i="31"/>
  <c r="L40" i="31"/>
  <c r="L47" i="31"/>
  <c r="L67" i="31"/>
  <c r="L74" i="31"/>
  <c r="C13" i="31"/>
  <c r="C58" i="31"/>
  <c r="C60" i="31"/>
  <c r="C62" i="31"/>
  <c r="C64" i="31"/>
  <c r="C66" i="31"/>
  <c r="C70" i="31"/>
  <c r="F74" i="31"/>
  <c r="E74" i="31"/>
  <c r="F40" i="31"/>
  <c r="E40" i="31"/>
  <c r="F47" i="31"/>
  <c r="C47" i="31"/>
  <c r="F56" i="31"/>
  <c r="F67" i="31"/>
  <c r="E73" i="31"/>
  <c r="E75" i="31"/>
  <c r="M45" i="34"/>
  <c r="C40" i="34"/>
  <c r="K40" i="34"/>
  <c r="E47" i="34"/>
  <c r="K47" i="34"/>
  <c r="E56" i="34"/>
  <c r="F67" i="34"/>
  <c r="K67" i="34"/>
  <c r="F76" i="34"/>
  <c r="C74" i="34"/>
  <c r="L76" i="34"/>
  <c r="I76" i="34"/>
  <c r="I74" i="34"/>
  <c r="E74" i="34"/>
  <c r="K74" i="34"/>
  <c r="K76" i="34"/>
  <c r="C40" i="50"/>
  <c r="E40" i="50"/>
  <c r="I47" i="50"/>
  <c r="K47" i="50"/>
  <c r="F67" i="50"/>
  <c r="F76" i="50"/>
  <c r="C74" i="50"/>
  <c r="E74" i="50"/>
  <c r="C40" i="49"/>
  <c r="I40" i="49"/>
  <c r="C47" i="49"/>
  <c r="E47" i="49"/>
  <c r="C56" i="49"/>
  <c r="E56" i="49"/>
  <c r="I67" i="49"/>
  <c r="K67" i="49"/>
  <c r="L76" i="49"/>
  <c r="I74" i="49"/>
  <c r="M74" i="49"/>
  <c r="K74" i="49"/>
  <c r="E40" i="48"/>
  <c r="K40" i="48"/>
  <c r="I47" i="48"/>
  <c r="K47" i="48"/>
  <c r="F67" i="48"/>
  <c r="F76" i="48"/>
  <c r="C74" i="48"/>
  <c r="G74" i="48"/>
  <c r="E74" i="48"/>
  <c r="C40" i="47"/>
  <c r="C47" i="47"/>
  <c r="C56" i="47"/>
  <c r="E56" i="47"/>
  <c r="K67" i="47"/>
  <c r="I74" i="47"/>
  <c r="K74" i="47"/>
  <c r="E40" i="46"/>
  <c r="K40" i="46"/>
  <c r="I47" i="46"/>
  <c r="K47" i="46"/>
  <c r="F67" i="46"/>
  <c r="F76" i="46"/>
  <c r="C74" i="46"/>
  <c r="E74" i="46"/>
  <c r="C40" i="45"/>
  <c r="I40" i="45"/>
  <c r="C47" i="45"/>
  <c r="E47" i="45"/>
  <c r="C56" i="45"/>
  <c r="E56" i="45"/>
  <c r="I67" i="45"/>
  <c r="L76" i="45"/>
  <c r="I74" i="45"/>
  <c r="M74" i="45"/>
  <c r="K74" i="45"/>
  <c r="E40" i="44"/>
  <c r="K40" i="44"/>
  <c r="I47" i="44"/>
  <c r="K47" i="44"/>
  <c r="F67" i="44"/>
  <c r="F76" i="44"/>
  <c r="C74" i="44"/>
  <c r="E74" i="44"/>
  <c r="C40" i="43"/>
  <c r="I40" i="43"/>
  <c r="C47" i="43"/>
  <c r="E47" i="43"/>
  <c r="C56" i="43"/>
  <c r="E56" i="43"/>
  <c r="I67" i="43"/>
  <c r="K67" i="43"/>
  <c r="L76" i="43"/>
  <c r="I74" i="43"/>
  <c r="M74" i="43"/>
  <c r="K74" i="43"/>
  <c r="E40" i="42"/>
  <c r="K40" i="42"/>
  <c r="I47" i="42"/>
  <c r="K47" i="42"/>
  <c r="C74" i="42"/>
  <c r="E74" i="42"/>
  <c r="C40" i="41"/>
  <c r="I40" i="41"/>
  <c r="C47" i="41"/>
  <c r="E47" i="41"/>
  <c r="C56" i="41"/>
  <c r="E56" i="41"/>
  <c r="I40" i="34"/>
  <c r="M43" i="34"/>
  <c r="I40" i="50"/>
  <c r="K40" i="50"/>
  <c r="C47" i="50"/>
  <c r="E47" i="50"/>
  <c r="C56" i="50"/>
  <c r="E56" i="50"/>
  <c r="I67" i="50"/>
  <c r="K67" i="50"/>
  <c r="L76" i="50"/>
  <c r="I74" i="50"/>
  <c r="M74" i="50"/>
  <c r="K74" i="50"/>
  <c r="E40" i="49"/>
  <c r="K40" i="49"/>
  <c r="M40" i="49"/>
  <c r="I47" i="49"/>
  <c r="M47" i="49"/>
  <c r="K47" i="49"/>
  <c r="F67" i="49"/>
  <c r="F76" i="49"/>
  <c r="C74" i="49"/>
  <c r="E74" i="49"/>
  <c r="C76" i="48"/>
  <c r="C40" i="48"/>
  <c r="I40" i="48"/>
  <c r="G40" i="48"/>
  <c r="C47" i="48"/>
  <c r="G47" i="48"/>
  <c r="E47" i="48"/>
  <c r="C56" i="48"/>
  <c r="G56" i="48"/>
  <c r="E56" i="48"/>
  <c r="I67" i="48"/>
  <c r="K67" i="48"/>
  <c r="L76" i="48"/>
  <c r="I74" i="48"/>
  <c r="M74" i="48"/>
  <c r="K74" i="48"/>
  <c r="E40" i="47"/>
  <c r="I47" i="47"/>
  <c r="K47" i="47"/>
  <c r="F67" i="47"/>
  <c r="C74" i="47"/>
  <c r="E74" i="47"/>
  <c r="C40" i="46"/>
  <c r="I40" i="46"/>
  <c r="C47" i="46"/>
  <c r="E47" i="46"/>
  <c r="C56" i="46"/>
  <c r="E56" i="46"/>
  <c r="I67" i="46"/>
  <c r="K67" i="46"/>
  <c r="L76" i="46"/>
  <c r="I74" i="46"/>
  <c r="M74" i="46"/>
  <c r="K74" i="46"/>
  <c r="E40" i="45"/>
  <c r="K40" i="45"/>
  <c r="M40" i="45"/>
  <c r="M47" i="45"/>
  <c r="F67" i="45"/>
  <c r="F76" i="45"/>
  <c r="C74" i="45"/>
  <c r="E74" i="45"/>
  <c r="C40" i="44"/>
  <c r="I40" i="44"/>
  <c r="C47" i="44"/>
  <c r="E47" i="44"/>
  <c r="C56" i="44"/>
  <c r="E56" i="44"/>
  <c r="I67" i="44"/>
  <c r="K67" i="44"/>
  <c r="L76" i="44"/>
  <c r="I74" i="44"/>
  <c r="M74" i="44"/>
  <c r="K74" i="44"/>
  <c r="E40" i="43"/>
  <c r="K40" i="43"/>
  <c r="M40" i="43"/>
  <c r="I47" i="43"/>
  <c r="M47" i="43"/>
  <c r="K47" i="43"/>
  <c r="F67" i="43"/>
  <c r="C74" i="43"/>
  <c r="E74" i="43"/>
  <c r="C40" i="42"/>
  <c r="I40" i="42"/>
  <c r="C47" i="42"/>
  <c r="E47" i="42"/>
  <c r="C56" i="42"/>
  <c r="E56" i="42"/>
  <c r="I67" i="42"/>
  <c r="K67" i="42"/>
  <c r="L76" i="42"/>
  <c r="I74" i="42"/>
  <c r="M74" i="42"/>
  <c r="K74" i="42"/>
  <c r="E40" i="41"/>
  <c r="K40" i="41"/>
  <c r="I47" i="41"/>
  <c r="K47" i="41"/>
  <c r="I40" i="40"/>
  <c r="M43" i="40"/>
  <c r="M44" i="40"/>
  <c r="M45" i="40"/>
  <c r="I40" i="39"/>
  <c r="M43" i="39"/>
  <c r="M44" i="39"/>
  <c r="M45" i="39"/>
  <c r="K74" i="39"/>
  <c r="I74" i="39"/>
  <c r="E40" i="38"/>
  <c r="D76" i="38"/>
  <c r="K40" i="38"/>
  <c r="J76" i="38"/>
  <c r="K47" i="38"/>
  <c r="I47" i="38"/>
  <c r="F67" i="38"/>
  <c r="E74" i="38"/>
  <c r="C74" i="38"/>
  <c r="C40" i="37"/>
  <c r="I40" i="37"/>
  <c r="E47" i="37"/>
  <c r="C47" i="37"/>
  <c r="E56" i="37"/>
  <c r="C56" i="37"/>
  <c r="K67" i="37"/>
  <c r="I67" i="37"/>
  <c r="K74" i="37"/>
  <c r="L76" i="37"/>
  <c r="I76" i="37"/>
  <c r="I74" i="37"/>
  <c r="E40" i="7"/>
  <c r="D76" i="7"/>
  <c r="K40" i="7"/>
  <c r="J76" i="7"/>
  <c r="I47" i="7"/>
  <c r="F67" i="7"/>
  <c r="E74" i="7"/>
  <c r="F76" i="7"/>
  <c r="C74" i="7"/>
  <c r="I40" i="6"/>
  <c r="E47" i="6"/>
  <c r="C47" i="6"/>
  <c r="E56" i="6"/>
  <c r="K67" i="6"/>
  <c r="I67" i="6"/>
  <c r="K74" i="6"/>
  <c r="L76" i="6"/>
  <c r="I74" i="6"/>
  <c r="E40" i="5"/>
  <c r="K40" i="5"/>
  <c r="K47" i="5"/>
  <c r="F67" i="5"/>
  <c r="E74" i="5"/>
  <c r="C40" i="4"/>
  <c r="E47" i="4"/>
  <c r="C47" i="4"/>
  <c r="E56" i="4"/>
  <c r="C56" i="4"/>
  <c r="K67" i="4"/>
  <c r="K74" i="4"/>
  <c r="I74" i="4"/>
  <c r="C40" i="2"/>
  <c r="I40" i="2"/>
  <c r="E47" i="2"/>
  <c r="C47" i="2"/>
  <c r="E56" i="2"/>
  <c r="C56" i="2"/>
  <c r="K67" i="2"/>
  <c r="I67" i="2"/>
  <c r="K74" i="2"/>
  <c r="L76" i="2"/>
  <c r="I74" i="2"/>
  <c r="K15" i="11"/>
  <c r="I15" i="11"/>
  <c r="F15" i="34"/>
  <c r="L15" i="34"/>
  <c r="F15" i="50"/>
  <c r="L15" i="50"/>
  <c r="F15" i="49"/>
  <c r="L15" i="49"/>
  <c r="F15" i="48"/>
  <c r="L15" i="48"/>
  <c r="F15" i="47"/>
  <c r="L15" i="47"/>
  <c r="F15" i="46"/>
  <c r="L15" i="46"/>
  <c r="F15" i="45"/>
  <c r="L15" i="45"/>
  <c r="F15" i="44"/>
  <c r="L15" i="44"/>
  <c r="F15" i="43"/>
  <c r="L15" i="43"/>
  <c r="F15" i="42"/>
  <c r="L15" i="42"/>
  <c r="F15" i="41"/>
  <c r="L15" i="41"/>
  <c r="F67" i="41"/>
  <c r="L67" i="41"/>
  <c r="L76" i="41"/>
  <c r="F76" i="41"/>
  <c r="C74" i="41"/>
  <c r="I74" i="41"/>
  <c r="E74" i="41"/>
  <c r="K74" i="41"/>
  <c r="C40" i="40"/>
  <c r="K40" i="40"/>
  <c r="E47" i="40"/>
  <c r="K47" i="40"/>
  <c r="E56" i="40"/>
  <c r="F67" i="40"/>
  <c r="K67" i="40"/>
  <c r="F76" i="40"/>
  <c r="C74" i="40"/>
  <c r="L76" i="40"/>
  <c r="I76" i="40"/>
  <c r="I74" i="40"/>
  <c r="E74" i="40"/>
  <c r="K74" i="40"/>
  <c r="C40" i="39"/>
  <c r="K40" i="39"/>
  <c r="E47" i="39"/>
  <c r="K47" i="39"/>
  <c r="E56" i="39"/>
  <c r="F67" i="39"/>
  <c r="M67" i="39"/>
  <c r="K67" i="39"/>
  <c r="I67" i="39"/>
  <c r="E74" i="39"/>
  <c r="F76" i="39"/>
  <c r="C74" i="39"/>
  <c r="C40" i="38"/>
  <c r="I40" i="38"/>
  <c r="E47" i="38"/>
  <c r="C47" i="38"/>
  <c r="E56" i="38"/>
  <c r="C56" i="38"/>
  <c r="K67" i="38"/>
  <c r="I67" i="38"/>
  <c r="K74" i="38"/>
  <c r="L76" i="38"/>
  <c r="I74" i="38"/>
  <c r="E40" i="37"/>
  <c r="K40" i="37"/>
  <c r="M40" i="37"/>
  <c r="M47" i="37"/>
  <c r="K47" i="37"/>
  <c r="I47" i="37"/>
  <c r="E74" i="37"/>
  <c r="C74" i="37"/>
  <c r="C40" i="7"/>
  <c r="C76" i="7"/>
  <c r="I40" i="7"/>
  <c r="G40" i="7"/>
  <c r="G47" i="7"/>
  <c r="E47" i="7"/>
  <c r="C47" i="7"/>
  <c r="G56" i="7"/>
  <c r="E56" i="7"/>
  <c r="C56" i="7"/>
  <c r="K67" i="7"/>
  <c r="I67" i="7"/>
  <c r="K74" i="7"/>
  <c r="L76" i="7"/>
  <c r="M47" i="7"/>
  <c r="I74" i="7"/>
  <c r="K40" i="6"/>
  <c r="M40" i="6"/>
  <c r="M47" i="6"/>
  <c r="K47" i="6"/>
  <c r="I47" i="6"/>
  <c r="E74" i="6"/>
  <c r="C74" i="6"/>
  <c r="C40" i="5"/>
  <c r="C47" i="5"/>
  <c r="E56" i="5"/>
  <c r="C56" i="5"/>
  <c r="K67" i="5"/>
  <c r="K74" i="5"/>
  <c r="I74" i="5"/>
  <c r="E40" i="4"/>
  <c r="K40" i="4"/>
  <c r="K47" i="4"/>
  <c r="I47" i="4"/>
  <c r="F67" i="4"/>
  <c r="E74" i="4"/>
  <c r="F76" i="4"/>
  <c r="G47" i="4"/>
  <c r="C74" i="4"/>
  <c r="E40" i="2"/>
  <c r="D76" i="2"/>
  <c r="K40" i="2"/>
  <c r="J76" i="2"/>
  <c r="M40" i="2"/>
  <c r="M47" i="2"/>
  <c r="K47" i="2"/>
  <c r="I47" i="2"/>
  <c r="F67" i="2"/>
  <c r="F76" i="2"/>
  <c r="E74" i="2"/>
  <c r="C74" i="2"/>
  <c r="F15" i="40"/>
  <c r="L15" i="40"/>
  <c r="F15" i="39"/>
  <c r="L15" i="39"/>
  <c r="F15" i="38"/>
  <c r="L15" i="38"/>
  <c r="F15" i="37"/>
  <c r="L15" i="37"/>
  <c r="F15" i="7"/>
  <c r="L15" i="7"/>
  <c r="F15" i="6"/>
  <c r="L15" i="6"/>
  <c r="F15" i="5"/>
  <c r="L15" i="5"/>
  <c r="F15" i="4"/>
  <c r="L15" i="4"/>
  <c r="F15" i="2"/>
  <c r="L15" i="2"/>
  <c r="F15" i="11"/>
  <c r="K19" i="11"/>
  <c r="G20" i="11"/>
  <c r="E20" i="11"/>
  <c r="M20" i="11"/>
  <c r="K20" i="11"/>
  <c r="E21" i="11"/>
  <c r="K21" i="11"/>
  <c r="E22" i="11"/>
  <c r="K22" i="11"/>
  <c r="E23" i="11"/>
  <c r="K23" i="11"/>
  <c r="E24" i="11"/>
  <c r="K24" i="11"/>
  <c r="E25" i="11"/>
  <c r="K25" i="11"/>
  <c r="E26" i="11"/>
  <c r="K26" i="11"/>
  <c r="E27" i="11"/>
  <c r="K27" i="11"/>
  <c r="E28" i="11"/>
  <c r="K28" i="11"/>
  <c r="E29" i="11"/>
  <c r="K29" i="11"/>
  <c r="G30" i="11"/>
  <c r="E30" i="11"/>
  <c r="M30" i="11"/>
  <c r="K30" i="11"/>
  <c r="G31" i="11"/>
  <c r="E31" i="11"/>
  <c r="M31" i="11"/>
  <c r="K31" i="11"/>
  <c r="G32" i="11"/>
  <c r="E32" i="11"/>
  <c r="M32" i="11"/>
  <c r="K32" i="11"/>
  <c r="G33" i="11"/>
  <c r="E33" i="11"/>
  <c r="M33" i="11"/>
  <c r="K33" i="11"/>
  <c r="E34" i="11"/>
  <c r="K34" i="11"/>
  <c r="E36" i="11"/>
  <c r="K36" i="11"/>
  <c r="E38" i="11"/>
  <c r="K38" i="11"/>
  <c r="L40" i="11"/>
  <c r="G42" i="11"/>
  <c r="E42" i="11"/>
  <c r="M42" i="11"/>
  <c r="K42" i="11"/>
  <c r="G43" i="11"/>
  <c r="E43" i="11"/>
  <c r="K43" i="11"/>
  <c r="G44" i="11"/>
  <c r="E44" i="11"/>
  <c r="K44" i="11"/>
  <c r="G45" i="11"/>
  <c r="E45" i="11"/>
  <c r="K45" i="11"/>
  <c r="E46" i="11"/>
  <c r="K46" i="11"/>
  <c r="F47" i="11"/>
  <c r="L47" i="11"/>
  <c r="E48" i="11"/>
  <c r="K48" i="11"/>
  <c r="E50" i="11"/>
  <c r="K50" i="11"/>
  <c r="E51" i="11"/>
  <c r="K51" i="11"/>
  <c r="E52" i="11"/>
  <c r="K52" i="11"/>
  <c r="E53" i="11"/>
  <c r="K53" i="11"/>
  <c r="G54" i="11"/>
  <c r="E54" i="11"/>
  <c r="M54" i="11"/>
  <c r="K54" i="11"/>
  <c r="E55" i="11"/>
  <c r="K55" i="11"/>
  <c r="F56" i="11"/>
  <c r="K56" i="11"/>
  <c r="E57" i="11"/>
  <c r="K57" i="11"/>
  <c r="E58" i="11"/>
  <c r="K58" i="11"/>
  <c r="E59" i="11"/>
  <c r="K59" i="11"/>
  <c r="E60" i="11"/>
  <c r="K60" i="11"/>
  <c r="E61" i="11"/>
  <c r="K61" i="11"/>
  <c r="E62" i="11"/>
  <c r="K62" i="11"/>
  <c r="E63" i="11"/>
  <c r="K63" i="11"/>
  <c r="E64" i="11"/>
  <c r="K64" i="11"/>
  <c r="E65" i="11"/>
  <c r="K65" i="11"/>
  <c r="E66" i="11"/>
  <c r="K66" i="11"/>
  <c r="F67" i="11"/>
  <c r="L67" i="11"/>
  <c r="E69" i="11"/>
  <c r="K69" i="11"/>
  <c r="E70" i="11"/>
  <c r="K70" i="11"/>
  <c r="E72" i="11"/>
  <c r="K72" i="11"/>
  <c r="E73" i="11"/>
  <c r="K73" i="11"/>
  <c r="F74" i="11"/>
  <c r="L74" i="11"/>
  <c r="G75" i="11"/>
  <c r="E75" i="11"/>
  <c r="M75" i="11"/>
  <c r="K75" i="11"/>
  <c r="E13" i="12"/>
  <c r="K13" i="12"/>
  <c r="E14" i="12"/>
  <c r="K14" i="12"/>
  <c r="F40" i="11"/>
  <c r="K40" i="11"/>
  <c r="F15" i="12"/>
  <c r="L15" i="12"/>
  <c r="I15" i="12"/>
  <c r="F40" i="12"/>
  <c r="L40" i="12"/>
  <c r="F47" i="12"/>
  <c r="L47" i="12"/>
  <c r="F56" i="12"/>
  <c r="F67" i="12"/>
  <c r="L67" i="12"/>
  <c r="F74" i="12"/>
  <c r="L74" i="12"/>
  <c r="F15" i="13"/>
  <c r="L15" i="13"/>
  <c r="I15" i="13"/>
  <c r="F40" i="13"/>
  <c r="L40" i="13"/>
  <c r="F15" i="14"/>
  <c r="C15" i="14"/>
  <c r="F40" i="14"/>
  <c r="C74" i="14"/>
  <c r="E74" i="14"/>
  <c r="I40" i="17"/>
  <c r="E16" i="12"/>
  <c r="K16" i="12"/>
  <c r="E17" i="12"/>
  <c r="K17" i="12"/>
  <c r="E18" i="12"/>
  <c r="K18" i="12"/>
  <c r="E19" i="12"/>
  <c r="K19" i="12"/>
  <c r="E20" i="12"/>
  <c r="K20" i="12"/>
  <c r="E21" i="12"/>
  <c r="K21" i="12"/>
  <c r="E22" i="12"/>
  <c r="K22" i="12"/>
  <c r="E23" i="12"/>
  <c r="K23" i="12"/>
  <c r="E24" i="12"/>
  <c r="K24" i="12"/>
  <c r="E25" i="12"/>
  <c r="K25" i="12"/>
  <c r="E26" i="12"/>
  <c r="K26" i="12"/>
  <c r="E27" i="12"/>
  <c r="K27" i="12"/>
  <c r="E28" i="12"/>
  <c r="K28" i="12"/>
  <c r="E29" i="12"/>
  <c r="K29" i="12"/>
  <c r="E30" i="12"/>
  <c r="K30" i="12"/>
  <c r="E31" i="12"/>
  <c r="K31" i="12"/>
  <c r="E32" i="12"/>
  <c r="K32" i="12"/>
  <c r="E33" i="12"/>
  <c r="K33" i="12"/>
  <c r="E34" i="12"/>
  <c r="K34" i="12"/>
  <c r="E36" i="12"/>
  <c r="K36" i="12"/>
  <c r="E38" i="12"/>
  <c r="K38" i="12"/>
  <c r="E42" i="12"/>
  <c r="K42" i="12"/>
  <c r="E43" i="12"/>
  <c r="K43" i="12"/>
  <c r="E44" i="12"/>
  <c r="K44" i="12"/>
  <c r="E45" i="12"/>
  <c r="K45" i="12"/>
  <c r="E46" i="12"/>
  <c r="K46" i="12"/>
  <c r="E48" i="12"/>
  <c r="K48" i="12"/>
  <c r="E50" i="12"/>
  <c r="K50" i="12"/>
  <c r="E51" i="12"/>
  <c r="K51" i="12"/>
  <c r="E52" i="12"/>
  <c r="K52" i="12"/>
  <c r="E53" i="12"/>
  <c r="K53" i="12"/>
  <c r="E54" i="12"/>
  <c r="K54" i="12"/>
  <c r="E55" i="12"/>
  <c r="K55" i="12"/>
  <c r="K56" i="12"/>
  <c r="E57" i="12"/>
  <c r="K57" i="12"/>
  <c r="E58" i="12"/>
  <c r="K58" i="12"/>
  <c r="E59" i="12"/>
  <c r="K59" i="12"/>
  <c r="E60" i="12"/>
  <c r="K60" i="12"/>
  <c r="E61" i="12"/>
  <c r="K61" i="12"/>
  <c r="E62" i="12"/>
  <c r="K62" i="12"/>
  <c r="E63" i="12"/>
  <c r="K63" i="12"/>
  <c r="E64" i="12"/>
  <c r="K64" i="12"/>
  <c r="E65" i="12"/>
  <c r="K65" i="12"/>
  <c r="E66" i="12"/>
  <c r="K66" i="12"/>
  <c r="E69" i="12"/>
  <c r="K69" i="12"/>
  <c r="E70" i="12"/>
  <c r="K70" i="12"/>
  <c r="E72" i="12"/>
  <c r="K72" i="12"/>
  <c r="E73" i="12"/>
  <c r="K73" i="12"/>
  <c r="E75" i="12"/>
  <c r="K75" i="12"/>
  <c r="E13" i="13"/>
  <c r="K13" i="13"/>
  <c r="E14" i="13"/>
  <c r="K14" i="13"/>
  <c r="E16" i="13"/>
  <c r="K16" i="13"/>
  <c r="E17" i="13"/>
  <c r="K17" i="13"/>
  <c r="E18" i="13"/>
  <c r="K18" i="13"/>
  <c r="E19" i="13"/>
  <c r="K19" i="13"/>
  <c r="E20" i="13"/>
  <c r="K20" i="13"/>
  <c r="E21" i="13"/>
  <c r="K21" i="13"/>
  <c r="E22" i="13"/>
  <c r="K22" i="13"/>
  <c r="E23" i="13"/>
  <c r="K23" i="13"/>
  <c r="E24" i="13"/>
  <c r="K24" i="13"/>
  <c r="E25" i="13"/>
  <c r="K25" i="13"/>
  <c r="E26" i="13"/>
  <c r="K26" i="13"/>
  <c r="E27" i="13"/>
  <c r="K27" i="13"/>
  <c r="E28" i="13"/>
  <c r="K28" i="13"/>
  <c r="E29" i="13"/>
  <c r="K29" i="13"/>
  <c r="E30" i="13"/>
  <c r="K30" i="13"/>
  <c r="E31" i="13"/>
  <c r="K31" i="13"/>
  <c r="E32" i="13"/>
  <c r="K32" i="13"/>
  <c r="E33" i="13"/>
  <c r="K33" i="13"/>
  <c r="E34" i="13"/>
  <c r="K34" i="13"/>
  <c r="E36" i="13"/>
  <c r="K36" i="13"/>
  <c r="E38" i="13"/>
  <c r="K38" i="13"/>
  <c r="G42" i="13"/>
  <c r="E42" i="13"/>
  <c r="M42" i="13"/>
  <c r="K42" i="13"/>
  <c r="E43" i="13"/>
  <c r="K43" i="13"/>
  <c r="E44" i="13"/>
  <c r="K44" i="13"/>
  <c r="E45" i="13"/>
  <c r="K45" i="13"/>
  <c r="E46" i="13"/>
  <c r="K46" i="13"/>
  <c r="F47" i="13"/>
  <c r="L47" i="13"/>
  <c r="E48" i="13"/>
  <c r="K48" i="13"/>
  <c r="E50" i="13"/>
  <c r="K50" i="13"/>
  <c r="E51" i="13"/>
  <c r="K51" i="13"/>
  <c r="E52" i="13"/>
  <c r="K52" i="13"/>
  <c r="E53" i="13"/>
  <c r="K53" i="13"/>
  <c r="G54" i="13"/>
  <c r="E54" i="13"/>
  <c r="M54" i="13"/>
  <c r="K54" i="13"/>
  <c r="E55" i="13"/>
  <c r="K55" i="13"/>
  <c r="F56" i="13"/>
  <c r="K56" i="13"/>
  <c r="E57" i="13"/>
  <c r="K57" i="13"/>
  <c r="E58" i="13"/>
  <c r="K58" i="13"/>
  <c r="E59" i="13"/>
  <c r="K59" i="13"/>
  <c r="E60" i="13"/>
  <c r="K60" i="13"/>
  <c r="E61" i="13"/>
  <c r="K61" i="13"/>
  <c r="E62" i="13"/>
  <c r="K62" i="13"/>
  <c r="E63" i="13"/>
  <c r="K63" i="13"/>
  <c r="E64" i="13"/>
  <c r="K64" i="13"/>
  <c r="E65" i="13"/>
  <c r="K65" i="13"/>
  <c r="E66" i="13"/>
  <c r="K66" i="13"/>
  <c r="F67" i="13"/>
  <c r="L67" i="13"/>
  <c r="E69" i="13"/>
  <c r="K69" i="13"/>
  <c r="E70" i="13"/>
  <c r="K70" i="13"/>
  <c r="E72" i="13"/>
  <c r="K72" i="13"/>
  <c r="E73" i="13"/>
  <c r="K73" i="13"/>
  <c r="F74" i="13"/>
  <c r="L74" i="13"/>
  <c r="G75" i="13"/>
  <c r="E75" i="13"/>
  <c r="M75" i="13"/>
  <c r="K75" i="13"/>
  <c r="E13" i="14"/>
  <c r="K13" i="14"/>
  <c r="E14" i="14"/>
  <c r="K14" i="14"/>
  <c r="E15" i="14"/>
  <c r="I15" i="14"/>
  <c r="L15" i="14"/>
  <c r="E16" i="14"/>
  <c r="K16" i="14"/>
  <c r="E17" i="14"/>
  <c r="K17" i="14"/>
  <c r="E18" i="14"/>
  <c r="K18" i="14"/>
  <c r="E19" i="14"/>
  <c r="K19" i="14"/>
  <c r="G20" i="14"/>
  <c r="E20" i="14"/>
  <c r="M20" i="14"/>
  <c r="K20" i="14"/>
  <c r="E21" i="14"/>
  <c r="K21" i="14"/>
  <c r="E22" i="14"/>
  <c r="K22" i="14"/>
  <c r="E23" i="14"/>
  <c r="K23" i="14"/>
  <c r="E24" i="14"/>
  <c r="K24" i="14"/>
  <c r="E25" i="14"/>
  <c r="K25" i="14"/>
  <c r="E26" i="14"/>
  <c r="K26" i="14"/>
  <c r="E27" i="14"/>
  <c r="K27" i="14"/>
  <c r="E28" i="14"/>
  <c r="K28" i="14"/>
  <c r="E29" i="14"/>
  <c r="K29" i="14"/>
  <c r="G30" i="14"/>
  <c r="E30" i="14"/>
  <c r="M30" i="14"/>
  <c r="K30" i="14"/>
  <c r="G31" i="14"/>
  <c r="E31" i="14"/>
  <c r="M31" i="14"/>
  <c r="K31" i="14"/>
  <c r="G32" i="14"/>
  <c r="E32" i="14"/>
  <c r="M32" i="14"/>
  <c r="K32" i="14"/>
  <c r="G33" i="14"/>
  <c r="E33" i="14"/>
  <c r="M33" i="14"/>
  <c r="K33" i="14"/>
  <c r="E34" i="14"/>
  <c r="K34" i="14"/>
  <c r="E36" i="14"/>
  <c r="K36" i="14"/>
  <c r="E38" i="14"/>
  <c r="K38" i="14"/>
  <c r="L40" i="14"/>
  <c r="G42" i="14"/>
  <c r="E42" i="14"/>
  <c r="M42" i="14"/>
  <c r="K42" i="14"/>
  <c r="E43" i="14"/>
  <c r="K43" i="14"/>
  <c r="E44" i="14"/>
  <c r="K44" i="14"/>
  <c r="E45" i="14"/>
  <c r="K45" i="14"/>
  <c r="E46" i="14"/>
  <c r="K46" i="14"/>
  <c r="F47" i="14"/>
  <c r="L47" i="14"/>
  <c r="E48" i="14"/>
  <c r="K48" i="14"/>
  <c r="E50" i="14"/>
  <c r="K50" i="14"/>
  <c r="E51" i="14"/>
  <c r="K51" i="14"/>
  <c r="E52" i="14"/>
  <c r="K52" i="14"/>
  <c r="E53" i="14"/>
  <c r="K53" i="14"/>
  <c r="G54" i="14"/>
  <c r="E54" i="14"/>
  <c r="M54" i="14"/>
  <c r="K54" i="14"/>
  <c r="E55" i="14"/>
  <c r="K55" i="14"/>
  <c r="F56" i="14"/>
  <c r="K56" i="14"/>
  <c r="E57" i="14"/>
  <c r="K57" i="14"/>
  <c r="E58" i="14"/>
  <c r="K58" i="14"/>
  <c r="E59" i="14"/>
  <c r="K59" i="14"/>
  <c r="E60" i="14"/>
  <c r="K60" i="14"/>
  <c r="L67" i="14"/>
  <c r="I74" i="14"/>
  <c r="I40" i="16"/>
  <c r="K40" i="16"/>
  <c r="K40" i="17"/>
  <c r="K40" i="18"/>
  <c r="K40" i="19"/>
  <c r="K40" i="23"/>
  <c r="K40" i="25"/>
  <c r="J76" i="26"/>
  <c r="K40" i="26"/>
  <c r="K40" i="27"/>
  <c r="I40" i="18"/>
  <c r="I40" i="19"/>
  <c r="I40" i="23"/>
  <c r="I40" i="25"/>
  <c r="I40" i="26"/>
  <c r="I40" i="27"/>
  <c r="I40" i="28"/>
  <c r="M43" i="28"/>
  <c r="M44" i="28"/>
  <c r="M45" i="28"/>
  <c r="M43" i="29"/>
  <c r="M44" i="29"/>
  <c r="M45" i="29"/>
  <c r="C40" i="30"/>
  <c r="C47" i="30"/>
  <c r="E47" i="30"/>
  <c r="E56" i="30"/>
  <c r="C40" i="16"/>
  <c r="E47" i="16"/>
  <c r="K47" i="16"/>
  <c r="E56" i="16"/>
  <c r="K67" i="16"/>
  <c r="C74" i="16"/>
  <c r="L76" i="16"/>
  <c r="I74" i="16"/>
  <c r="E74" i="16"/>
  <c r="K74" i="16"/>
  <c r="C40" i="17"/>
  <c r="E47" i="17"/>
  <c r="K47" i="17"/>
  <c r="E56" i="17"/>
  <c r="F67" i="17"/>
  <c r="K67" i="17"/>
  <c r="F76" i="17"/>
  <c r="C74" i="17"/>
  <c r="L76" i="17"/>
  <c r="E74" i="17"/>
  <c r="E47" i="18"/>
  <c r="K47" i="18"/>
  <c r="E56" i="18"/>
  <c r="F67" i="18"/>
  <c r="K67" i="18"/>
  <c r="C74" i="18"/>
  <c r="L76" i="18"/>
  <c r="I74" i="18"/>
  <c r="E74" i="18"/>
  <c r="K74" i="18"/>
  <c r="C40" i="19"/>
  <c r="K47" i="19"/>
  <c r="E56" i="19"/>
  <c r="F67" i="19"/>
  <c r="K67" i="19"/>
  <c r="F76" i="19"/>
  <c r="C74" i="19"/>
  <c r="L76" i="19"/>
  <c r="I74" i="19"/>
  <c r="E74" i="19"/>
  <c r="K74" i="19"/>
  <c r="C40" i="23"/>
  <c r="K47" i="23"/>
  <c r="E56" i="23"/>
  <c r="F67" i="23"/>
  <c r="K67" i="23"/>
  <c r="C74" i="23"/>
  <c r="L76" i="23"/>
  <c r="I74" i="23"/>
  <c r="E74" i="23"/>
  <c r="K74" i="23"/>
  <c r="C40" i="25"/>
  <c r="E47" i="25"/>
  <c r="K47" i="25"/>
  <c r="F67" i="25"/>
  <c r="C74" i="25"/>
  <c r="I74" i="25"/>
  <c r="K74" i="25"/>
  <c r="C40" i="26"/>
  <c r="E47" i="26"/>
  <c r="K47" i="26"/>
  <c r="E56" i="26"/>
  <c r="F67" i="26"/>
  <c r="K67" i="26"/>
  <c r="F76" i="26"/>
  <c r="C74" i="26"/>
  <c r="L76" i="26"/>
  <c r="I74" i="26"/>
  <c r="E74" i="26"/>
  <c r="K74" i="26"/>
  <c r="C40" i="27"/>
  <c r="E56" i="27"/>
  <c r="F67" i="27"/>
  <c r="K67" i="27"/>
  <c r="F76" i="27"/>
  <c r="C74" i="27"/>
  <c r="I74" i="27"/>
  <c r="E74" i="27"/>
  <c r="K74" i="27"/>
  <c r="C40" i="28"/>
  <c r="K40" i="28"/>
  <c r="E47" i="28"/>
  <c r="K47" i="28"/>
  <c r="E56" i="28"/>
  <c r="F67" i="28"/>
  <c r="K67" i="28"/>
  <c r="F76" i="28"/>
  <c r="C76" i="28"/>
  <c r="C74" i="28"/>
  <c r="L76" i="28"/>
  <c r="I74" i="28"/>
  <c r="E74" i="28"/>
  <c r="K74" i="28"/>
  <c r="K47" i="29"/>
  <c r="E56" i="29"/>
  <c r="F67" i="29"/>
  <c r="F76" i="29"/>
  <c r="C74" i="29"/>
  <c r="I74" i="29"/>
  <c r="E74" i="29"/>
  <c r="K74" i="29"/>
  <c r="F15" i="16"/>
  <c r="L15" i="16"/>
  <c r="F15" i="17"/>
  <c r="L15" i="17"/>
  <c r="F15" i="18"/>
  <c r="L15" i="18"/>
  <c r="F15" i="19"/>
  <c r="L15" i="19"/>
  <c r="F15" i="23"/>
  <c r="L15" i="23"/>
  <c r="F15" i="25"/>
  <c r="L15" i="25"/>
  <c r="F15" i="26"/>
  <c r="L15" i="26"/>
  <c r="F15" i="27"/>
  <c r="L15" i="27"/>
  <c r="F15" i="28"/>
  <c r="L15" i="28"/>
  <c r="F15" i="29"/>
  <c r="L15" i="29"/>
  <c r="F15" i="24"/>
  <c r="L15" i="24"/>
  <c r="F40" i="24"/>
  <c r="L40" i="24"/>
  <c r="K40" i="24"/>
  <c r="C40" i="24"/>
  <c r="E47" i="24"/>
  <c r="K47" i="24"/>
  <c r="E56" i="24"/>
  <c r="F67" i="24"/>
  <c r="K67" i="24"/>
  <c r="C74" i="24"/>
  <c r="E74" i="24"/>
  <c r="I74" i="24"/>
  <c r="K74" i="24"/>
  <c r="K40" i="30"/>
  <c r="K47" i="30"/>
  <c r="K40" i="31"/>
  <c r="I40" i="31"/>
  <c r="K47" i="31"/>
  <c r="I47" i="31"/>
  <c r="C74" i="31"/>
  <c r="F15" i="30"/>
  <c r="L15" i="30"/>
  <c r="L67" i="30"/>
  <c r="C74" i="30"/>
  <c r="L76" i="30"/>
  <c r="E74" i="30"/>
  <c r="G45" i="31"/>
  <c r="G44" i="31"/>
  <c r="G43" i="31"/>
  <c r="E47" i="31"/>
  <c r="E56" i="31"/>
  <c r="K67" i="31"/>
  <c r="I67" i="31"/>
  <c r="K74" i="31"/>
  <c r="L76" i="31"/>
  <c r="I74" i="31"/>
  <c r="F15" i="31"/>
  <c r="L15" i="31"/>
  <c r="F15" i="22"/>
  <c r="L15" i="22"/>
  <c r="F40" i="22"/>
  <c r="L40" i="22"/>
  <c r="C40" i="22"/>
  <c r="K40" i="22"/>
  <c r="E47" i="22"/>
  <c r="K47" i="22"/>
  <c r="E56" i="22"/>
  <c r="F67" i="22"/>
  <c r="K67" i="22"/>
  <c r="F76" i="22"/>
  <c r="C74" i="22"/>
  <c r="L76" i="22"/>
  <c r="I74" i="22"/>
  <c r="E74" i="22"/>
  <c r="K74" i="22"/>
  <c r="E40" i="33"/>
  <c r="J76" i="33"/>
  <c r="K40" i="33"/>
  <c r="I47" i="33"/>
  <c r="K47" i="33"/>
  <c r="M67" i="22"/>
  <c r="G74" i="22"/>
  <c r="M74" i="22"/>
  <c r="C40" i="33"/>
  <c r="I40" i="33"/>
  <c r="C47" i="33"/>
  <c r="E47" i="33"/>
  <c r="F15" i="33"/>
  <c r="L15" i="33"/>
  <c r="M54" i="33"/>
  <c r="K54" i="33"/>
  <c r="E55" i="33"/>
  <c r="K55" i="33"/>
  <c r="F56" i="33"/>
  <c r="K56" i="33"/>
  <c r="E57" i="33"/>
  <c r="K57" i="33"/>
  <c r="E58" i="33"/>
  <c r="K58" i="33"/>
  <c r="E59" i="33"/>
  <c r="K59" i="33"/>
  <c r="E60" i="33"/>
  <c r="K60" i="33"/>
  <c r="E61" i="33"/>
  <c r="K61" i="33"/>
  <c r="E62" i="33"/>
  <c r="K62" i="33"/>
  <c r="E63" i="33"/>
  <c r="K63" i="33"/>
  <c r="E64" i="33"/>
  <c r="K64" i="33"/>
  <c r="E65" i="33"/>
  <c r="K65" i="33"/>
  <c r="E66" i="33"/>
  <c r="K66" i="33"/>
  <c r="F67" i="33"/>
  <c r="L67" i="33"/>
  <c r="E69" i="33"/>
  <c r="K69" i="33"/>
  <c r="E70" i="33"/>
  <c r="K70" i="33"/>
  <c r="E72" i="33"/>
  <c r="K72" i="33"/>
  <c r="E73" i="33"/>
  <c r="K73" i="33"/>
  <c r="F74" i="33"/>
  <c r="L74" i="33"/>
  <c r="G75" i="33"/>
  <c r="E75" i="33"/>
  <c r="M75" i="33"/>
  <c r="K75" i="33"/>
  <c r="K47" i="45"/>
  <c r="L76" i="25"/>
  <c r="M73" i="25"/>
  <c r="K67" i="25"/>
  <c r="E56" i="25"/>
  <c r="K40" i="47"/>
  <c r="L76" i="47"/>
  <c r="G56" i="44"/>
  <c r="G74" i="44"/>
  <c r="C76" i="44"/>
  <c r="G40" i="44"/>
  <c r="G47" i="44"/>
  <c r="E67" i="42"/>
  <c r="C67" i="42"/>
  <c r="F76" i="42"/>
  <c r="M67" i="37"/>
  <c r="E67" i="37"/>
  <c r="C67" i="37"/>
  <c r="F76" i="37"/>
  <c r="G47" i="37"/>
  <c r="K74" i="17"/>
  <c r="F67" i="16"/>
  <c r="F76" i="16"/>
  <c r="F76" i="18"/>
  <c r="C40" i="18"/>
  <c r="E47" i="19"/>
  <c r="F76" i="23"/>
  <c r="E47" i="23"/>
  <c r="M67" i="5"/>
  <c r="I67" i="5"/>
  <c r="L76" i="4"/>
  <c r="E40" i="6"/>
  <c r="C56" i="6"/>
  <c r="E67" i="6"/>
  <c r="C67" i="6"/>
  <c r="F76" i="6"/>
  <c r="G73" i="6"/>
  <c r="F76" i="25"/>
  <c r="G15" i="25"/>
  <c r="L76" i="27"/>
  <c r="K47" i="27"/>
  <c r="E47" i="27"/>
  <c r="K67" i="29"/>
  <c r="K40" i="29"/>
  <c r="L76" i="29"/>
  <c r="E47" i="29"/>
  <c r="C40" i="29"/>
  <c r="K74" i="30"/>
  <c r="F67" i="30"/>
  <c r="F76" i="30"/>
  <c r="L76" i="24"/>
  <c r="K76" i="24"/>
  <c r="M74" i="24"/>
  <c r="C56" i="31"/>
  <c r="C40" i="31"/>
  <c r="G76" i="49"/>
  <c r="G73" i="49"/>
  <c r="G72" i="49"/>
  <c r="G70" i="49"/>
  <c r="G69" i="49"/>
  <c r="G66" i="49"/>
  <c r="G65" i="49"/>
  <c r="G64" i="49"/>
  <c r="G63" i="49"/>
  <c r="G62" i="49"/>
  <c r="G61" i="49"/>
  <c r="G60" i="49"/>
  <c r="G59" i="49"/>
  <c r="G58" i="49"/>
  <c r="G57" i="49"/>
  <c r="G55" i="49"/>
  <c r="G53" i="49"/>
  <c r="G52" i="49"/>
  <c r="G51" i="49"/>
  <c r="G50" i="49"/>
  <c r="G48" i="49"/>
  <c r="G46" i="49"/>
  <c r="G39" i="49"/>
  <c r="G38" i="49"/>
  <c r="G36" i="49"/>
  <c r="G34" i="49"/>
  <c r="G29" i="49"/>
  <c r="G28" i="49"/>
  <c r="G27" i="49"/>
  <c r="G26" i="49"/>
  <c r="G25" i="49"/>
  <c r="G24" i="49"/>
  <c r="G23" i="49"/>
  <c r="G22" i="49"/>
  <c r="G21" i="49"/>
  <c r="G19" i="49"/>
  <c r="G18" i="49"/>
  <c r="G17" i="49"/>
  <c r="G16" i="49"/>
  <c r="G14" i="49"/>
  <c r="G13" i="49"/>
  <c r="G56" i="49"/>
  <c r="G40" i="49"/>
  <c r="G47" i="49"/>
  <c r="G74" i="49"/>
  <c r="G76" i="46"/>
  <c r="G73" i="46"/>
  <c r="G72" i="46"/>
  <c r="G70" i="46"/>
  <c r="G69" i="46"/>
  <c r="G66" i="46"/>
  <c r="G65" i="46"/>
  <c r="G64" i="46"/>
  <c r="G63" i="46"/>
  <c r="G62" i="46"/>
  <c r="G61" i="46"/>
  <c r="G60" i="46"/>
  <c r="G59" i="46"/>
  <c r="G58" i="46"/>
  <c r="G57" i="46"/>
  <c r="G55" i="46"/>
  <c r="G53" i="46"/>
  <c r="G52" i="46"/>
  <c r="G51" i="46"/>
  <c r="G50" i="46"/>
  <c r="G48" i="46"/>
  <c r="G46" i="46"/>
  <c r="G39" i="46"/>
  <c r="G38" i="46"/>
  <c r="G36" i="46"/>
  <c r="G34" i="46"/>
  <c r="G29" i="46"/>
  <c r="G28" i="46"/>
  <c r="G27" i="46"/>
  <c r="G26" i="46"/>
  <c r="G25" i="46"/>
  <c r="G24" i="46"/>
  <c r="G23" i="46"/>
  <c r="G22" i="46"/>
  <c r="G21" i="46"/>
  <c r="G19" i="46"/>
  <c r="G18" i="46"/>
  <c r="G17" i="46"/>
  <c r="G16" i="46"/>
  <c r="G14" i="46"/>
  <c r="G13" i="46"/>
  <c r="G40" i="46"/>
  <c r="G47" i="46"/>
  <c r="G74" i="46"/>
  <c r="G56" i="46"/>
  <c r="G26" i="50"/>
  <c r="G76" i="50"/>
  <c r="G73" i="50"/>
  <c r="G72" i="50"/>
  <c r="G70" i="50"/>
  <c r="G69" i="50"/>
  <c r="G66" i="50"/>
  <c r="G65" i="50"/>
  <c r="G64" i="50"/>
  <c r="G63" i="50"/>
  <c r="G62" i="50"/>
  <c r="G61" i="50"/>
  <c r="G60" i="50"/>
  <c r="G59" i="50"/>
  <c r="G58" i="50"/>
  <c r="G57" i="50"/>
  <c r="G55" i="50"/>
  <c r="G53" i="50"/>
  <c r="G52" i="50"/>
  <c r="G51" i="50"/>
  <c r="G50" i="50"/>
  <c r="G48" i="50"/>
  <c r="G46" i="50"/>
  <c r="G39" i="50"/>
  <c r="G38" i="50"/>
  <c r="G36" i="50"/>
  <c r="G34" i="50"/>
  <c r="G29" i="50"/>
  <c r="G28" i="50"/>
  <c r="G27" i="50"/>
  <c r="G25" i="50"/>
  <c r="G24" i="50"/>
  <c r="G23" i="50"/>
  <c r="G22" i="50"/>
  <c r="G21" i="50"/>
  <c r="G19" i="50"/>
  <c r="G18" i="50"/>
  <c r="G17" i="50"/>
  <c r="G16" i="50"/>
  <c r="G14" i="50"/>
  <c r="G13" i="50"/>
  <c r="G40" i="50"/>
  <c r="G47" i="50"/>
  <c r="G74" i="50"/>
  <c r="G56" i="50"/>
  <c r="G76" i="2"/>
  <c r="G73" i="2"/>
  <c r="G72" i="2"/>
  <c r="G70" i="2"/>
  <c r="G69" i="2"/>
  <c r="G66" i="2"/>
  <c r="G65" i="2"/>
  <c r="G64" i="2"/>
  <c r="G63" i="2"/>
  <c r="G62" i="2"/>
  <c r="G61" i="2"/>
  <c r="G60" i="2"/>
  <c r="G59" i="2"/>
  <c r="G58" i="2"/>
  <c r="G57" i="2"/>
  <c r="G55" i="2"/>
  <c r="G53" i="2"/>
  <c r="G52" i="2"/>
  <c r="G51" i="2"/>
  <c r="G50" i="2"/>
  <c r="G48" i="2"/>
  <c r="G46" i="2"/>
  <c r="G39" i="2"/>
  <c r="G38" i="2"/>
  <c r="G36" i="2"/>
  <c r="G34" i="2"/>
  <c r="G29" i="2"/>
  <c r="G28" i="2"/>
  <c r="G27" i="2"/>
  <c r="G26" i="2"/>
  <c r="G25" i="2"/>
  <c r="G24" i="2"/>
  <c r="G23" i="2"/>
  <c r="G22" i="2"/>
  <c r="G21" i="2"/>
  <c r="G19" i="2"/>
  <c r="G18" i="2"/>
  <c r="G17" i="2"/>
  <c r="G16" i="2"/>
  <c r="G14" i="2"/>
  <c r="G13" i="2"/>
  <c r="G47" i="2"/>
  <c r="G40" i="2"/>
  <c r="G56" i="2"/>
  <c r="G74" i="2"/>
  <c r="G76" i="45"/>
  <c r="G73" i="45"/>
  <c r="G72" i="45"/>
  <c r="G70" i="45"/>
  <c r="G69" i="45"/>
  <c r="G66" i="45"/>
  <c r="G65" i="45"/>
  <c r="G64" i="45"/>
  <c r="G63" i="45"/>
  <c r="G62" i="45"/>
  <c r="G61" i="45"/>
  <c r="G60" i="45"/>
  <c r="G59" i="45"/>
  <c r="G58" i="45"/>
  <c r="G57" i="45"/>
  <c r="G55" i="45"/>
  <c r="G53" i="45"/>
  <c r="G52" i="45"/>
  <c r="G51" i="45"/>
  <c r="G50" i="45"/>
  <c r="G48" i="45"/>
  <c r="G46" i="45"/>
  <c r="G39" i="45"/>
  <c r="G38" i="45"/>
  <c r="G36" i="45"/>
  <c r="G34" i="45"/>
  <c r="G29" i="45"/>
  <c r="G28" i="45"/>
  <c r="G27" i="45"/>
  <c r="G26" i="45"/>
  <c r="G25" i="45"/>
  <c r="G24" i="45"/>
  <c r="G23" i="45"/>
  <c r="G22" i="45"/>
  <c r="G21" i="45"/>
  <c r="G19" i="45"/>
  <c r="G18" i="45"/>
  <c r="G17" i="45"/>
  <c r="G16" i="45"/>
  <c r="G14" i="45"/>
  <c r="G13" i="45"/>
  <c r="G56" i="45"/>
  <c r="G40" i="45"/>
  <c r="G47" i="45"/>
  <c r="G74" i="45"/>
  <c r="E74" i="33"/>
  <c r="F76" i="33"/>
  <c r="C74" i="33"/>
  <c r="G67" i="33"/>
  <c r="E67" i="33"/>
  <c r="C67" i="33"/>
  <c r="K15" i="33"/>
  <c r="I15" i="33"/>
  <c r="M45" i="33"/>
  <c r="M44" i="33"/>
  <c r="M43" i="33"/>
  <c r="E76" i="33"/>
  <c r="G45" i="33"/>
  <c r="G44" i="33"/>
  <c r="G43" i="33"/>
  <c r="M76" i="22"/>
  <c r="M73" i="22"/>
  <c r="M72" i="22"/>
  <c r="M70" i="22"/>
  <c r="M69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3" i="22"/>
  <c r="M52" i="22"/>
  <c r="M51" i="22"/>
  <c r="M50" i="22"/>
  <c r="M48" i="22"/>
  <c r="M47" i="22"/>
  <c r="M46" i="22"/>
  <c r="M39" i="22"/>
  <c r="M38" i="22"/>
  <c r="M36" i="22"/>
  <c r="M34" i="22"/>
  <c r="M29" i="22"/>
  <c r="M28" i="22"/>
  <c r="M27" i="22"/>
  <c r="M26" i="22"/>
  <c r="M25" i="22"/>
  <c r="M24" i="22"/>
  <c r="M23" i="22"/>
  <c r="M22" i="22"/>
  <c r="M21" i="22"/>
  <c r="M19" i="22"/>
  <c r="M18" i="22"/>
  <c r="M17" i="22"/>
  <c r="M16" i="22"/>
  <c r="M14" i="22"/>
  <c r="M13" i="22"/>
  <c r="G76" i="22"/>
  <c r="G73" i="22"/>
  <c r="G72" i="22"/>
  <c r="G70" i="22"/>
  <c r="G69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3" i="22"/>
  <c r="G52" i="22"/>
  <c r="G51" i="22"/>
  <c r="G50" i="22"/>
  <c r="G48" i="22"/>
  <c r="G47" i="22"/>
  <c r="G46" i="22"/>
  <c r="G39" i="22"/>
  <c r="G38" i="22"/>
  <c r="G36" i="22"/>
  <c r="G34" i="22"/>
  <c r="G29" i="22"/>
  <c r="G28" i="22"/>
  <c r="G27" i="22"/>
  <c r="G26" i="22"/>
  <c r="G25" i="22"/>
  <c r="G24" i="22"/>
  <c r="G23" i="22"/>
  <c r="G22" i="22"/>
  <c r="G21" i="22"/>
  <c r="G19" i="22"/>
  <c r="G18" i="22"/>
  <c r="G17" i="22"/>
  <c r="G16" i="22"/>
  <c r="G14" i="22"/>
  <c r="G13" i="22"/>
  <c r="C67" i="22"/>
  <c r="G67" i="22"/>
  <c r="E67" i="22"/>
  <c r="M40" i="22"/>
  <c r="I40" i="22"/>
  <c r="M15" i="22"/>
  <c r="K15" i="22"/>
  <c r="I15" i="22"/>
  <c r="I76" i="22"/>
  <c r="E76" i="22"/>
  <c r="E15" i="31"/>
  <c r="C15" i="31"/>
  <c r="M76" i="31"/>
  <c r="M73" i="31"/>
  <c r="M72" i="31"/>
  <c r="M70" i="31"/>
  <c r="M69" i="31"/>
  <c r="M66" i="31"/>
  <c r="M65" i="31"/>
  <c r="M64" i="31"/>
  <c r="M63" i="31"/>
  <c r="M62" i="31"/>
  <c r="M61" i="31"/>
  <c r="M60" i="31"/>
  <c r="M59" i="31"/>
  <c r="M58" i="31"/>
  <c r="M57" i="31"/>
  <c r="M56" i="31"/>
  <c r="M55" i="31"/>
  <c r="M53" i="31"/>
  <c r="M52" i="31"/>
  <c r="M51" i="31"/>
  <c r="M50" i="31"/>
  <c r="M48" i="31"/>
  <c r="M46" i="31"/>
  <c r="M39" i="31"/>
  <c r="M38" i="31"/>
  <c r="M36" i="31"/>
  <c r="M34" i="31"/>
  <c r="M29" i="31"/>
  <c r="M28" i="31"/>
  <c r="M27" i="31"/>
  <c r="M26" i="31"/>
  <c r="M25" i="31"/>
  <c r="M24" i="31"/>
  <c r="M23" i="31"/>
  <c r="M22" i="31"/>
  <c r="M21" i="31"/>
  <c r="M19" i="31"/>
  <c r="M18" i="31"/>
  <c r="M17" i="31"/>
  <c r="M16" i="31"/>
  <c r="M14" i="31"/>
  <c r="M13" i="31"/>
  <c r="M74" i="31"/>
  <c r="M76" i="30"/>
  <c r="M74" i="30"/>
  <c r="M73" i="30"/>
  <c r="M72" i="30"/>
  <c r="M70" i="30"/>
  <c r="M69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3" i="30"/>
  <c r="M52" i="30"/>
  <c r="M51" i="30"/>
  <c r="M50" i="30"/>
  <c r="M48" i="30"/>
  <c r="M46" i="30"/>
  <c r="M39" i="30"/>
  <c r="M38" i="30"/>
  <c r="M36" i="30"/>
  <c r="M34" i="30"/>
  <c r="M29" i="30"/>
  <c r="M28" i="30"/>
  <c r="M27" i="30"/>
  <c r="M26" i="30"/>
  <c r="M25" i="30"/>
  <c r="M24" i="30"/>
  <c r="M23" i="30"/>
  <c r="M22" i="30"/>
  <c r="M21" i="30"/>
  <c r="M19" i="30"/>
  <c r="M18" i="30"/>
  <c r="M17" i="30"/>
  <c r="M16" i="30"/>
  <c r="M14" i="30"/>
  <c r="M13" i="30"/>
  <c r="G76" i="30"/>
  <c r="G74" i="30"/>
  <c r="G73" i="30"/>
  <c r="G72" i="30"/>
  <c r="G70" i="30"/>
  <c r="G69" i="30"/>
  <c r="G66" i="30"/>
  <c r="G65" i="30"/>
  <c r="G64" i="30"/>
  <c r="G63" i="30"/>
  <c r="G62" i="30"/>
  <c r="G61" i="30"/>
  <c r="G60" i="30"/>
  <c r="G59" i="30"/>
  <c r="G58" i="30"/>
  <c r="G57" i="30"/>
  <c r="G55" i="30"/>
  <c r="G53" i="30"/>
  <c r="G52" i="30"/>
  <c r="G51" i="30"/>
  <c r="G50" i="30"/>
  <c r="G48" i="30"/>
  <c r="G46" i="30"/>
  <c r="G39" i="30"/>
  <c r="G38" i="30"/>
  <c r="G36" i="30"/>
  <c r="G34" i="30"/>
  <c r="G29" i="30"/>
  <c r="G28" i="30"/>
  <c r="G27" i="30"/>
  <c r="G26" i="30"/>
  <c r="G25" i="30"/>
  <c r="G24" i="30"/>
  <c r="G23" i="30"/>
  <c r="G22" i="30"/>
  <c r="G21" i="30"/>
  <c r="G19" i="30"/>
  <c r="G18" i="30"/>
  <c r="G17" i="30"/>
  <c r="G16" i="30"/>
  <c r="G14" i="30"/>
  <c r="G13" i="30"/>
  <c r="C67" i="30"/>
  <c r="E67" i="30"/>
  <c r="G67" i="30"/>
  <c r="G15" i="30"/>
  <c r="E15" i="30"/>
  <c r="C15" i="30"/>
  <c r="E67" i="31"/>
  <c r="C67" i="31"/>
  <c r="K76" i="31"/>
  <c r="M45" i="31"/>
  <c r="M44" i="31"/>
  <c r="M43" i="31"/>
  <c r="I76" i="31"/>
  <c r="E40" i="24"/>
  <c r="E15" i="24"/>
  <c r="C15" i="24"/>
  <c r="G15" i="29"/>
  <c r="E15" i="29"/>
  <c r="C15" i="29"/>
  <c r="G15" i="28"/>
  <c r="E15" i="28"/>
  <c r="C15" i="28"/>
  <c r="G15" i="27"/>
  <c r="E15" i="27"/>
  <c r="C15" i="27"/>
  <c r="G15" i="26"/>
  <c r="E15" i="26"/>
  <c r="C15" i="26"/>
  <c r="E15" i="25"/>
  <c r="C15" i="25"/>
  <c r="G15" i="23"/>
  <c r="E15" i="23"/>
  <c r="C15" i="23"/>
  <c r="G15" i="19"/>
  <c r="E15" i="19"/>
  <c r="C15" i="19"/>
  <c r="G15" i="18"/>
  <c r="E15" i="18"/>
  <c r="C15" i="18"/>
  <c r="G15" i="17"/>
  <c r="E15" i="17"/>
  <c r="C15" i="17"/>
  <c r="G15" i="16"/>
  <c r="E15" i="16"/>
  <c r="C15" i="16"/>
  <c r="M76" i="29"/>
  <c r="M74" i="29"/>
  <c r="M73" i="29"/>
  <c r="M72" i="29"/>
  <c r="M70" i="29"/>
  <c r="M69" i="29"/>
  <c r="M67" i="29"/>
  <c r="M66" i="29"/>
  <c r="M65" i="29"/>
  <c r="M64" i="29"/>
  <c r="M63" i="29"/>
  <c r="M62" i="29"/>
  <c r="M61" i="29"/>
  <c r="M60" i="29"/>
  <c r="M59" i="29"/>
  <c r="M58" i="29"/>
  <c r="M57" i="29"/>
  <c r="M56" i="29"/>
  <c r="M55" i="29"/>
  <c r="M53" i="29"/>
  <c r="M52" i="29"/>
  <c r="M51" i="29"/>
  <c r="M50" i="29"/>
  <c r="M48" i="29"/>
  <c r="M47" i="29"/>
  <c r="M46" i="29"/>
  <c r="M40" i="29"/>
  <c r="M39" i="29"/>
  <c r="M38" i="29"/>
  <c r="M36" i="29"/>
  <c r="M34" i="29"/>
  <c r="M29" i="29"/>
  <c r="M28" i="29"/>
  <c r="M27" i="29"/>
  <c r="M26" i="29"/>
  <c r="M25" i="29"/>
  <c r="M24" i="29"/>
  <c r="M23" i="29"/>
  <c r="M22" i="29"/>
  <c r="M21" i="29"/>
  <c r="M19" i="29"/>
  <c r="M18" i="29"/>
  <c r="M17" i="29"/>
  <c r="M16" i="29"/>
  <c r="M14" i="29"/>
  <c r="M13" i="29"/>
  <c r="G76" i="29"/>
  <c r="E76" i="29"/>
  <c r="G74" i="29"/>
  <c r="G73" i="29"/>
  <c r="G72" i="29"/>
  <c r="G70" i="29"/>
  <c r="G69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3" i="29"/>
  <c r="G52" i="29"/>
  <c r="G51" i="29"/>
  <c r="G50" i="29"/>
  <c r="G48" i="29"/>
  <c r="G47" i="29"/>
  <c r="G46" i="29"/>
  <c r="G39" i="29"/>
  <c r="G38" i="29"/>
  <c r="G36" i="29"/>
  <c r="G34" i="29"/>
  <c r="G29" i="29"/>
  <c r="G28" i="29"/>
  <c r="G27" i="29"/>
  <c r="G26" i="29"/>
  <c r="G25" i="29"/>
  <c r="G24" i="29"/>
  <c r="G23" i="29"/>
  <c r="G22" i="29"/>
  <c r="G21" i="29"/>
  <c r="G19" i="29"/>
  <c r="G18" i="29"/>
  <c r="G17" i="29"/>
  <c r="G16" i="29"/>
  <c r="G14" i="29"/>
  <c r="G13" i="29"/>
  <c r="C67" i="29"/>
  <c r="E67" i="29"/>
  <c r="G67" i="29"/>
  <c r="M76" i="27"/>
  <c r="M74" i="27"/>
  <c r="M73" i="27"/>
  <c r="M72" i="27"/>
  <c r="M70" i="27"/>
  <c r="M69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3" i="27"/>
  <c r="M52" i="27"/>
  <c r="M51" i="27"/>
  <c r="M50" i="27"/>
  <c r="M48" i="27"/>
  <c r="M47" i="27"/>
  <c r="M46" i="27"/>
  <c r="M40" i="27"/>
  <c r="M39" i="27"/>
  <c r="M38" i="27"/>
  <c r="M36" i="27"/>
  <c r="M34" i="27"/>
  <c r="M29" i="27"/>
  <c r="M28" i="27"/>
  <c r="M27" i="27"/>
  <c r="M26" i="27"/>
  <c r="M25" i="27"/>
  <c r="M24" i="27"/>
  <c r="M23" i="27"/>
  <c r="M22" i="27"/>
  <c r="M21" i="27"/>
  <c r="M19" i="27"/>
  <c r="M18" i="27"/>
  <c r="M17" i="27"/>
  <c r="M16" i="27"/>
  <c r="M14" i="27"/>
  <c r="M13" i="27"/>
  <c r="G76" i="27"/>
  <c r="E76" i="27"/>
  <c r="G74" i="27"/>
  <c r="G73" i="27"/>
  <c r="G72" i="27"/>
  <c r="G70" i="27"/>
  <c r="G69" i="27"/>
  <c r="G66" i="27"/>
  <c r="G65" i="27"/>
  <c r="G64" i="27"/>
  <c r="G63" i="27"/>
  <c r="G62" i="27"/>
  <c r="G61" i="27"/>
  <c r="G60" i="27"/>
  <c r="G59" i="27"/>
  <c r="G58" i="27"/>
  <c r="G57" i="27"/>
  <c r="G56" i="27"/>
  <c r="G55" i="27"/>
  <c r="G53" i="27"/>
  <c r="G52" i="27"/>
  <c r="G51" i="27"/>
  <c r="G50" i="27"/>
  <c r="G48" i="27"/>
  <c r="G47" i="27"/>
  <c r="G46" i="27"/>
  <c r="G39" i="27"/>
  <c r="G38" i="27"/>
  <c r="G36" i="27"/>
  <c r="G34" i="27"/>
  <c r="G29" i="27"/>
  <c r="G28" i="27"/>
  <c r="G27" i="27"/>
  <c r="G26" i="27"/>
  <c r="G25" i="27"/>
  <c r="G24" i="27"/>
  <c r="G23" i="27"/>
  <c r="G22" i="27"/>
  <c r="G21" i="27"/>
  <c r="G19" i="27"/>
  <c r="G18" i="27"/>
  <c r="G17" i="27"/>
  <c r="G16" i="27"/>
  <c r="G14" i="27"/>
  <c r="G13" i="27"/>
  <c r="C67" i="27"/>
  <c r="E67" i="27"/>
  <c r="G67" i="27"/>
  <c r="M74" i="26"/>
  <c r="M73" i="26"/>
  <c r="M72" i="26"/>
  <c r="M70" i="26"/>
  <c r="M69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39" i="26"/>
  <c r="M38" i="26"/>
  <c r="M36" i="26"/>
  <c r="M34" i="26"/>
  <c r="M29" i="26"/>
  <c r="M28" i="26"/>
  <c r="M27" i="26"/>
  <c r="M26" i="26"/>
  <c r="M25" i="26"/>
  <c r="M24" i="26"/>
  <c r="M23" i="26"/>
  <c r="M22" i="26"/>
  <c r="M21" i="26"/>
  <c r="M19" i="26"/>
  <c r="M18" i="26"/>
  <c r="M17" i="26"/>
  <c r="M16" i="26"/>
  <c r="M76" i="26"/>
  <c r="M55" i="26"/>
  <c r="M53" i="26"/>
  <c r="M52" i="26"/>
  <c r="M51" i="26"/>
  <c r="M50" i="26"/>
  <c r="M48" i="26"/>
  <c r="M47" i="26"/>
  <c r="M46" i="26"/>
  <c r="M40" i="26"/>
  <c r="M14" i="26"/>
  <c r="M13" i="26"/>
  <c r="G76" i="26"/>
  <c r="G73" i="26"/>
  <c r="G72" i="26"/>
  <c r="G70" i="26"/>
  <c r="G69" i="26"/>
  <c r="G66" i="26"/>
  <c r="G65" i="26"/>
  <c r="G64" i="26"/>
  <c r="G63" i="26"/>
  <c r="G62" i="26"/>
  <c r="G61" i="26"/>
  <c r="G60" i="26"/>
  <c r="G59" i="26"/>
  <c r="G58" i="26"/>
  <c r="G57" i="26"/>
  <c r="G56" i="26"/>
  <c r="G47" i="26"/>
  <c r="G39" i="26"/>
  <c r="G38" i="26"/>
  <c r="G36" i="26"/>
  <c r="G34" i="26"/>
  <c r="G29" i="26"/>
  <c r="G28" i="26"/>
  <c r="G27" i="26"/>
  <c r="G26" i="26"/>
  <c r="G25" i="26"/>
  <c r="G24" i="26"/>
  <c r="G23" i="26"/>
  <c r="G22" i="26"/>
  <c r="G21" i="26"/>
  <c r="G19" i="26"/>
  <c r="G18" i="26"/>
  <c r="G17" i="26"/>
  <c r="G16" i="26"/>
  <c r="E76" i="26"/>
  <c r="G74" i="26"/>
  <c r="G55" i="26"/>
  <c r="G53" i="26"/>
  <c r="G52" i="26"/>
  <c r="G51" i="26"/>
  <c r="G50" i="26"/>
  <c r="G48" i="26"/>
  <c r="G46" i="26"/>
  <c r="G14" i="26"/>
  <c r="G13" i="26"/>
  <c r="C67" i="26"/>
  <c r="E67" i="26"/>
  <c r="G67" i="26"/>
  <c r="M74" i="25"/>
  <c r="M72" i="25"/>
  <c r="M69" i="25"/>
  <c r="M66" i="25"/>
  <c r="M64" i="25"/>
  <c r="M62" i="25"/>
  <c r="M60" i="25"/>
  <c r="M58" i="25"/>
  <c r="M56" i="25"/>
  <c r="M38" i="25"/>
  <c r="M34" i="25"/>
  <c r="M28" i="25"/>
  <c r="M26" i="25"/>
  <c r="M24" i="25"/>
  <c r="M22" i="25"/>
  <c r="M19" i="25"/>
  <c r="M17" i="25"/>
  <c r="M76" i="25"/>
  <c r="M53" i="25"/>
  <c r="M51" i="25"/>
  <c r="M48" i="25"/>
  <c r="M46" i="25"/>
  <c r="M14" i="25"/>
  <c r="G73" i="25"/>
  <c r="G70" i="25"/>
  <c r="G66" i="25"/>
  <c r="G64" i="25"/>
  <c r="G62" i="25"/>
  <c r="G60" i="25"/>
  <c r="G58" i="25"/>
  <c r="G56" i="25"/>
  <c r="G39" i="25"/>
  <c r="G36" i="25"/>
  <c r="G29" i="25"/>
  <c r="G27" i="25"/>
  <c r="G25" i="25"/>
  <c r="G23" i="25"/>
  <c r="G21" i="25"/>
  <c r="G18" i="25"/>
  <c r="G16" i="25"/>
  <c r="G74" i="25"/>
  <c r="G53" i="25"/>
  <c r="G51" i="25"/>
  <c r="G48" i="25"/>
  <c r="G14" i="25"/>
  <c r="C67" i="25"/>
  <c r="E67" i="25"/>
  <c r="G67" i="25"/>
  <c r="M74" i="23"/>
  <c r="M73" i="23"/>
  <c r="M72" i="23"/>
  <c r="M70" i="23"/>
  <c r="M69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39" i="23"/>
  <c r="M38" i="23"/>
  <c r="M36" i="23"/>
  <c r="M34" i="23"/>
  <c r="M29" i="23"/>
  <c r="M28" i="23"/>
  <c r="M27" i="23"/>
  <c r="M26" i="23"/>
  <c r="M25" i="23"/>
  <c r="M24" i="23"/>
  <c r="M23" i="23"/>
  <c r="M22" i="23"/>
  <c r="M21" i="23"/>
  <c r="M19" i="23"/>
  <c r="M18" i="23"/>
  <c r="M17" i="23"/>
  <c r="M16" i="23"/>
  <c r="M76" i="23"/>
  <c r="M55" i="23"/>
  <c r="M53" i="23"/>
  <c r="M52" i="23"/>
  <c r="M51" i="23"/>
  <c r="M50" i="23"/>
  <c r="M48" i="23"/>
  <c r="M47" i="23"/>
  <c r="M46" i="23"/>
  <c r="M40" i="23"/>
  <c r="M14" i="23"/>
  <c r="M13" i="23"/>
  <c r="G76" i="23"/>
  <c r="G73" i="23"/>
  <c r="G72" i="23"/>
  <c r="G70" i="23"/>
  <c r="G69" i="23"/>
  <c r="G66" i="23"/>
  <c r="G65" i="23"/>
  <c r="G64" i="23"/>
  <c r="G63" i="23"/>
  <c r="G62" i="23"/>
  <c r="G61" i="23"/>
  <c r="G60" i="23"/>
  <c r="G59" i="23"/>
  <c r="G58" i="23"/>
  <c r="G57" i="23"/>
  <c r="G56" i="23"/>
  <c r="G47" i="23"/>
  <c r="G39" i="23"/>
  <c r="G38" i="23"/>
  <c r="G36" i="23"/>
  <c r="G34" i="23"/>
  <c r="G29" i="23"/>
  <c r="G28" i="23"/>
  <c r="G27" i="23"/>
  <c r="G26" i="23"/>
  <c r="G25" i="23"/>
  <c r="G24" i="23"/>
  <c r="G23" i="23"/>
  <c r="G22" i="23"/>
  <c r="G21" i="23"/>
  <c r="G19" i="23"/>
  <c r="G18" i="23"/>
  <c r="G17" i="23"/>
  <c r="G16" i="23"/>
  <c r="E76" i="23"/>
  <c r="G74" i="23"/>
  <c r="G55" i="23"/>
  <c r="G53" i="23"/>
  <c r="G52" i="23"/>
  <c r="G51" i="23"/>
  <c r="G50" i="23"/>
  <c r="G48" i="23"/>
  <c r="G46" i="23"/>
  <c r="G14" i="23"/>
  <c r="G13" i="23"/>
  <c r="C67" i="23"/>
  <c r="E67" i="23"/>
  <c r="G67" i="23"/>
  <c r="M74" i="19"/>
  <c r="M73" i="19"/>
  <c r="M72" i="19"/>
  <c r="M70" i="19"/>
  <c r="M69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39" i="19"/>
  <c r="M38" i="19"/>
  <c r="M36" i="19"/>
  <c r="M34" i="19"/>
  <c r="M29" i="19"/>
  <c r="M28" i="19"/>
  <c r="M27" i="19"/>
  <c r="M26" i="19"/>
  <c r="M25" i="19"/>
  <c r="M24" i="19"/>
  <c r="M23" i="19"/>
  <c r="M22" i="19"/>
  <c r="M21" i="19"/>
  <c r="M19" i="19"/>
  <c r="M18" i="19"/>
  <c r="M17" i="19"/>
  <c r="M16" i="19"/>
  <c r="M76" i="19"/>
  <c r="M55" i="19"/>
  <c r="M53" i="19"/>
  <c r="M52" i="19"/>
  <c r="M51" i="19"/>
  <c r="M50" i="19"/>
  <c r="M48" i="19"/>
  <c r="M47" i="19"/>
  <c r="M46" i="19"/>
  <c r="M40" i="19"/>
  <c r="M14" i="19"/>
  <c r="M13" i="19"/>
  <c r="G76" i="19"/>
  <c r="G73" i="19"/>
  <c r="G72" i="19"/>
  <c r="G70" i="19"/>
  <c r="G69" i="19"/>
  <c r="G66" i="19"/>
  <c r="G65" i="19"/>
  <c r="G64" i="19"/>
  <c r="G63" i="19"/>
  <c r="G62" i="19"/>
  <c r="G61" i="19"/>
  <c r="G60" i="19"/>
  <c r="G59" i="19"/>
  <c r="G58" i="19"/>
  <c r="G57" i="19"/>
  <c r="G56" i="19"/>
  <c r="G47" i="19"/>
  <c r="G39" i="19"/>
  <c r="G38" i="19"/>
  <c r="G36" i="19"/>
  <c r="G34" i="19"/>
  <c r="G29" i="19"/>
  <c r="G28" i="19"/>
  <c r="G27" i="19"/>
  <c r="G26" i="19"/>
  <c r="G25" i="19"/>
  <c r="G24" i="19"/>
  <c r="G23" i="19"/>
  <c r="G22" i="19"/>
  <c r="G21" i="19"/>
  <c r="G19" i="19"/>
  <c r="G18" i="19"/>
  <c r="G17" i="19"/>
  <c r="G16" i="19"/>
  <c r="E76" i="19"/>
  <c r="G74" i="19"/>
  <c r="G55" i="19"/>
  <c r="G53" i="19"/>
  <c r="G52" i="19"/>
  <c r="G51" i="19"/>
  <c r="G50" i="19"/>
  <c r="G48" i="19"/>
  <c r="G46" i="19"/>
  <c r="G14" i="19"/>
  <c r="G13" i="19"/>
  <c r="C67" i="19"/>
  <c r="E67" i="19"/>
  <c r="G67" i="19"/>
  <c r="M74" i="18"/>
  <c r="M73" i="18"/>
  <c r="M72" i="18"/>
  <c r="M70" i="18"/>
  <c r="M69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39" i="18"/>
  <c r="M38" i="18"/>
  <c r="M36" i="18"/>
  <c r="M34" i="18"/>
  <c r="M29" i="18"/>
  <c r="M28" i="18"/>
  <c r="M27" i="18"/>
  <c r="M26" i="18"/>
  <c r="M25" i="18"/>
  <c r="M24" i="18"/>
  <c r="M23" i="18"/>
  <c r="M22" i="18"/>
  <c r="M21" i="18"/>
  <c r="M19" i="18"/>
  <c r="M18" i="18"/>
  <c r="M17" i="18"/>
  <c r="M16" i="18"/>
  <c r="M76" i="18"/>
  <c r="M55" i="18"/>
  <c r="M53" i="18"/>
  <c r="M52" i="18"/>
  <c r="M51" i="18"/>
  <c r="M50" i="18"/>
  <c r="M48" i="18"/>
  <c r="M47" i="18"/>
  <c r="M46" i="18"/>
  <c r="M40" i="18"/>
  <c r="M14" i="18"/>
  <c r="M13" i="18"/>
  <c r="G76" i="18"/>
  <c r="G73" i="18"/>
  <c r="G72" i="18"/>
  <c r="G70" i="18"/>
  <c r="G69" i="18"/>
  <c r="G66" i="18"/>
  <c r="G65" i="18"/>
  <c r="G64" i="18"/>
  <c r="G63" i="18"/>
  <c r="G62" i="18"/>
  <c r="G61" i="18"/>
  <c r="G60" i="18"/>
  <c r="G59" i="18"/>
  <c r="G58" i="18"/>
  <c r="G57" i="18"/>
  <c r="G56" i="18"/>
  <c r="G47" i="18"/>
  <c r="G39" i="18"/>
  <c r="G38" i="18"/>
  <c r="G36" i="18"/>
  <c r="G34" i="18"/>
  <c r="G29" i="18"/>
  <c r="G28" i="18"/>
  <c r="G27" i="18"/>
  <c r="G26" i="18"/>
  <c r="G25" i="18"/>
  <c r="G24" i="18"/>
  <c r="G23" i="18"/>
  <c r="G22" i="18"/>
  <c r="G21" i="18"/>
  <c r="G19" i="18"/>
  <c r="G18" i="18"/>
  <c r="G17" i="18"/>
  <c r="G16" i="18"/>
  <c r="E76" i="18"/>
  <c r="G74" i="18"/>
  <c r="G55" i="18"/>
  <c r="G53" i="18"/>
  <c r="G52" i="18"/>
  <c r="G51" i="18"/>
  <c r="G50" i="18"/>
  <c r="G48" i="18"/>
  <c r="G46" i="18"/>
  <c r="G14" i="18"/>
  <c r="G13" i="18"/>
  <c r="C67" i="18"/>
  <c r="E67" i="18"/>
  <c r="G67" i="18"/>
  <c r="M74" i="17"/>
  <c r="M73" i="17"/>
  <c r="M72" i="17"/>
  <c r="M70" i="17"/>
  <c r="M69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39" i="17"/>
  <c r="M38" i="17"/>
  <c r="M36" i="17"/>
  <c r="M34" i="17"/>
  <c r="M76" i="17"/>
  <c r="M55" i="17"/>
  <c r="M53" i="17"/>
  <c r="M52" i="17"/>
  <c r="M51" i="17"/>
  <c r="M50" i="17"/>
  <c r="M48" i="17"/>
  <c r="M47" i="17"/>
  <c r="M46" i="17"/>
  <c r="M40" i="17"/>
  <c r="M14" i="17"/>
  <c r="M13" i="17"/>
  <c r="M29" i="17"/>
  <c r="M28" i="17"/>
  <c r="M27" i="17"/>
  <c r="M26" i="17"/>
  <c r="M25" i="17"/>
  <c r="M24" i="17"/>
  <c r="M23" i="17"/>
  <c r="M22" i="17"/>
  <c r="M21" i="17"/>
  <c r="M19" i="17"/>
  <c r="M18" i="17"/>
  <c r="M17" i="17"/>
  <c r="M16" i="17"/>
  <c r="G76" i="17"/>
  <c r="G73" i="17"/>
  <c r="G72" i="17"/>
  <c r="G70" i="17"/>
  <c r="G69" i="17"/>
  <c r="G66" i="17"/>
  <c r="G65" i="17"/>
  <c r="G64" i="17"/>
  <c r="G63" i="17"/>
  <c r="G62" i="17"/>
  <c r="G61" i="17"/>
  <c r="G60" i="17"/>
  <c r="G59" i="17"/>
  <c r="G58" i="17"/>
  <c r="G57" i="17"/>
  <c r="G56" i="17"/>
  <c r="G47" i="17"/>
  <c r="G39" i="17"/>
  <c r="G38" i="17"/>
  <c r="G36" i="17"/>
  <c r="G34" i="17"/>
  <c r="E76" i="17"/>
  <c r="G74" i="17"/>
  <c r="G55" i="17"/>
  <c r="G53" i="17"/>
  <c r="G52" i="17"/>
  <c r="G51" i="17"/>
  <c r="G50" i="17"/>
  <c r="G48" i="17"/>
  <c r="G46" i="17"/>
  <c r="G14" i="17"/>
  <c r="G13" i="17"/>
  <c r="G29" i="17"/>
  <c r="G28" i="17"/>
  <c r="G27" i="17"/>
  <c r="G26" i="17"/>
  <c r="G25" i="17"/>
  <c r="G24" i="17"/>
  <c r="G23" i="17"/>
  <c r="G22" i="17"/>
  <c r="G21" i="17"/>
  <c r="G19" i="17"/>
  <c r="G18" i="17"/>
  <c r="G17" i="17"/>
  <c r="G16" i="17"/>
  <c r="C67" i="17"/>
  <c r="E67" i="17"/>
  <c r="G67" i="17"/>
  <c r="M76" i="16"/>
  <c r="M55" i="16"/>
  <c r="M53" i="16"/>
  <c r="M52" i="16"/>
  <c r="M51" i="16"/>
  <c r="M50" i="16"/>
  <c r="M48" i="16"/>
  <c r="M47" i="16"/>
  <c r="M46" i="16"/>
  <c r="M40" i="16"/>
  <c r="M14" i="16"/>
  <c r="M13" i="16"/>
  <c r="M73" i="16"/>
  <c r="M72" i="16"/>
  <c r="M70" i="16"/>
  <c r="M69" i="16"/>
  <c r="M67" i="16"/>
  <c r="M39" i="16"/>
  <c r="M38" i="16"/>
  <c r="M36" i="16"/>
  <c r="M34" i="16"/>
  <c r="M29" i="16"/>
  <c r="M28" i="16"/>
  <c r="M27" i="16"/>
  <c r="M26" i="16"/>
  <c r="M25" i="16"/>
  <c r="M24" i="16"/>
  <c r="M23" i="16"/>
  <c r="M22" i="16"/>
  <c r="M21" i="16"/>
  <c r="M19" i="16"/>
  <c r="M18" i="16"/>
  <c r="M17" i="16"/>
  <c r="M16" i="16"/>
  <c r="M74" i="16"/>
  <c r="M66" i="16"/>
  <c r="M65" i="16"/>
  <c r="M64" i="16"/>
  <c r="M63" i="16"/>
  <c r="M62" i="16"/>
  <c r="M61" i="16"/>
  <c r="M60" i="16"/>
  <c r="M59" i="16"/>
  <c r="M58" i="16"/>
  <c r="M57" i="16"/>
  <c r="M56" i="16"/>
  <c r="G76" i="16"/>
  <c r="E76" i="16"/>
  <c r="G74" i="16"/>
  <c r="G55" i="16"/>
  <c r="G53" i="16"/>
  <c r="G52" i="16"/>
  <c r="G51" i="16"/>
  <c r="G50" i="16"/>
  <c r="G48" i="16"/>
  <c r="G46" i="16"/>
  <c r="G14" i="16"/>
  <c r="G13" i="16"/>
  <c r="G73" i="16"/>
  <c r="G72" i="16"/>
  <c r="G70" i="16"/>
  <c r="G69" i="16"/>
  <c r="G47" i="16"/>
  <c r="G39" i="16"/>
  <c r="G38" i="16"/>
  <c r="G36" i="16"/>
  <c r="G34" i="16"/>
  <c r="G29" i="16"/>
  <c r="G28" i="16"/>
  <c r="G27" i="16"/>
  <c r="G26" i="16"/>
  <c r="G25" i="16"/>
  <c r="G24" i="16"/>
  <c r="G23" i="16"/>
  <c r="G22" i="16"/>
  <c r="G21" i="16"/>
  <c r="G19" i="16"/>
  <c r="G18" i="16"/>
  <c r="G17" i="16"/>
  <c r="G16" i="16"/>
  <c r="G66" i="16"/>
  <c r="G65" i="16"/>
  <c r="G64" i="16"/>
  <c r="G63" i="16"/>
  <c r="G62" i="16"/>
  <c r="G61" i="16"/>
  <c r="G60" i="16"/>
  <c r="G59" i="16"/>
  <c r="G58" i="16"/>
  <c r="G57" i="16"/>
  <c r="G56" i="16"/>
  <c r="C67" i="16"/>
  <c r="E67" i="16"/>
  <c r="G67" i="16"/>
  <c r="G47" i="30"/>
  <c r="G40" i="30"/>
  <c r="I76" i="30"/>
  <c r="C76" i="30"/>
  <c r="G40" i="28"/>
  <c r="I76" i="27"/>
  <c r="G40" i="29"/>
  <c r="C76" i="29"/>
  <c r="G40" i="27"/>
  <c r="K76" i="27"/>
  <c r="M45" i="27"/>
  <c r="M44" i="27"/>
  <c r="M43" i="27"/>
  <c r="M45" i="25"/>
  <c r="M44" i="25"/>
  <c r="M43" i="25"/>
  <c r="G40" i="18"/>
  <c r="K76" i="18"/>
  <c r="M45" i="18"/>
  <c r="M44" i="18"/>
  <c r="M43" i="18"/>
  <c r="G40" i="16"/>
  <c r="K76" i="16"/>
  <c r="M45" i="16"/>
  <c r="M44" i="16"/>
  <c r="M43" i="16"/>
  <c r="I76" i="26"/>
  <c r="I76" i="19"/>
  <c r="C76" i="16"/>
  <c r="I67" i="14"/>
  <c r="K67" i="14"/>
  <c r="K47" i="14"/>
  <c r="I47" i="14"/>
  <c r="E40" i="14"/>
  <c r="E74" i="13"/>
  <c r="F76" i="13"/>
  <c r="C74" i="13"/>
  <c r="G67" i="13"/>
  <c r="E67" i="13"/>
  <c r="C67" i="13"/>
  <c r="K47" i="13"/>
  <c r="I47" i="13"/>
  <c r="C76" i="17"/>
  <c r="K40" i="14"/>
  <c r="C40" i="14"/>
  <c r="K15" i="14"/>
  <c r="K40" i="13"/>
  <c r="G40" i="13"/>
  <c r="C40" i="13"/>
  <c r="C76" i="13"/>
  <c r="G15" i="13"/>
  <c r="E74" i="12"/>
  <c r="F76" i="12"/>
  <c r="C74" i="12"/>
  <c r="G67" i="12"/>
  <c r="E67" i="12"/>
  <c r="C67" i="12"/>
  <c r="K47" i="12"/>
  <c r="I47" i="12"/>
  <c r="G40" i="12"/>
  <c r="E15" i="13"/>
  <c r="G15" i="12"/>
  <c r="C15" i="12"/>
  <c r="E15" i="12"/>
  <c r="E74" i="11"/>
  <c r="F76" i="11"/>
  <c r="G40" i="11"/>
  <c r="C74" i="11"/>
  <c r="G67" i="11"/>
  <c r="E67" i="11"/>
  <c r="C67" i="11"/>
  <c r="K47" i="11"/>
  <c r="I47" i="11"/>
  <c r="M15" i="2"/>
  <c r="K15" i="2"/>
  <c r="I15" i="2"/>
  <c r="K15" i="4"/>
  <c r="I15" i="4"/>
  <c r="M15" i="5"/>
  <c r="K15" i="5"/>
  <c r="I15" i="5"/>
  <c r="M15" i="6"/>
  <c r="K15" i="6"/>
  <c r="I15" i="6"/>
  <c r="M15" i="7"/>
  <c r="K15" i="7"/>
  <c r="I15" i="7"/>
  <c r="M15" i="37"/>
  <c r="K15" i="37"/>
  <c r="I15" i="37"/>
  <c r="M15" i="38"/>
  <c r="K15" i="38"/>
  <c r="I15" i="38"/>
  <c r="K15" i="39"/>
  <c r="I15" i="39"/>
  <c r="M15" i="39"/>
  <c r="K15" i="40"/>
  <c r="I15" i="40"/>
  <c r="M15" i="40"/>
  <c r="K76" i="2"/>
  <c r="M45" i="2"/>
  <c r="M44" i="2"/>
  <c r="M43" i="2"/>
  <c r="E76" i="2"/>
  <c r="G45" i="2"/>
  <c r="G44" i="2"/>
  <c r="G43" i="2"/>
  <c r="G67" i="4"/>
  <c r="E67" i="4"/>
  <c r="C67" i="4"/>
  <c r="M76" i="5"/>
  <c r="M73" i="5"/>
  <c r="M72" i="5"/>
  <c r="M70" i="5"/>
  <c r="M69" i="5"/>
  <c r="M66" i="5"/>
  <c r="M65" i="5"/>
  <c r="M64" i="5"/>
  <c r="M63" i="5"/>
  <c r="M62" i="5"/>
  <c r="M61" i="5"/>
  <c r="M60" i="5"/>
  <c r="M59" i="5"/>
  <c r="M58" i="5"/>
  <c r="M57" i="5"/>
  <c r="M56" i="5"/>
  <c r="M55" i="5"/>
  <c r="M53" i="5"/>
  <c r="M52" i="5"/>
  <c r="M51" i="5"/>
  <c r="M50" i="5"/>
  <c r="M48" i="5"/>
  <c r="M46" i="5"/>
  <c r="M39" i="5"/>
  <c r="M38" i="5"/>
  <c r="M36" i="5"/>
  <c r="M34" i="5"/>
  <c r="M29" i="5"/>
  <c r="M28" i="5"/>
  <c r="M27" i="5"/>
  <c r="M26" i="5"/>
  <c r="M25" i="5"/>
  <c r="M24" i="5"/>
  <c r="M23" i="5"/>
  <c r="M22" i="5"/>
  <c r="M21" i="5"/>
  <c r="M19" i="5"/>
  <c r="M18" i="5"/>
  <c r="M17" i="5"/>
  <c r="M16" i="5"/>
  <c r="M14" i="5"/>
  <c r="M13" i="5"/>
  <c r="M74" i="5"/>
  <c r="G76" i="6"/>
  <c r="G72" i="6"/>
  <c r="G69" i="6"/>
  <c r="G65" i="6"/>
  <c r="G63" i="6"/>
  <c r="G61" i="6"/>
  <c r="G59" i="6"/>
  <c r="G57" i="6"/>
  <c r="G53" i="6"/>
  <c r="G51" i="6"/>
  <c r="G48" i="6"/>
  <c r="G39" i="6"/>
  <c r="G36" i="6"/>
  <c r="G29" i="6"/>
  <c r="G27" i="6"/>
  <c r="G25" i="6"/>
  <c r="G23" i="6"/>
  <c r="G21" i="6"/>
  <c r="G18" i="6"/>
  <c r="G16" i="6"/>
  <c r="G13" i="6"/>
  <c r="K76" i="6"/>
  <c r="M45" i="6"/>
  <c r="M44" i="6"/>
  <c r="M43" i="6"/>
  <c r="E76" i="6"/>
  <c r="G45" i="6"/>
  <c r="G44" i="6"/>
  <c r="G43" i="6"/>
  <c r="M67" i="7"/>
  <c r="I76" i="7"/>
  <c r="M76" i="38"/>
  <c r="M73" i="38"/>
  <c r="M72" i="38"/>
  <c r="M70" i="38"/>
  <c r="M69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3" i="38"/>
  <c r="M52" i="38"/>
  <c r="M51" i="38"/>
  <c r="M50" i="38"/>
  <c r="M48" i="38"/>
  <c r="M46" i="38"/>
  <c r="M39" i="38"/>
  <c r="M38" i="38"/>
  <c r="M36" i="38"/>
  <c r="M34" i="38"/>
  <c r="M29" i="38"/>
  <c r="M28" i="38"/>
  <c r="M27" i="38"/>
  <c r="M26" i="38"/>
  <c r="M25" i="38"/>
  <c r="M24" i="38"/>
  <c r="M23" i="38"/>
  <c r="M22" i="38"/>
  <c r="M21" i="38"/>
  <c r="M19" i="38"/>
  <c r="M18" i="38"/>
  <c r="M17" i="38"/>
  <c r="M16" i="38"/>
  <c r="M14" i="38"/>
  <c r="M13" i="38"/>
  <c r="M74" i="38"/>
  <c r="G76" i="39"/>
  <c r="G73" i="39"/>
  <c r="G72" i="39"/>
  <c r="G70" i="39"/>
  <c r="G69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3" i="39"/>
  <c r="G52" i="39"/>
  <c r="G51" i="39"/>
  <c r="G50" i="39"/>
  <c r="G48" i="39"/>
  <c r="G47" i="39"/>
  <c r="G46" i="39"/>
  <c r="G39" i="39"/>
  <c r="G38" i="39"/>
  <c r="G36" i="39"/>
  <c r="G34" i="39"/>
  <c r="G29" i="39"/>
  <c r="G28" i="39"/>
  <c r="G27" i="39"/>
  <c r="G26" i="39"/>
  <c r="G25" i="39"/>
  <c r="G24" i="39"/>
  <c r="G23" i="39"/>
  <c r="G22" i="39"/>
  <c r="G21" i="39"/>
  <c r="G19" i="39"/>
  <c r="G18" i="39"/>
  <c r="G17" i="39"/>
  <c r="G16" i="39"/>
  <c r="G14" i="39"/>
  <c r="G13" i="39"/>
  <c r="G74" i="39"/>
  <c r="G67" i="39"/>
  <c r="E67" i="39"/>
  <c r="C67" i="39"/>
  <c r="E76" i="39"/>
  <c r="M76" i="41"/>
  <c r="M74" i="41"/>
  <c r="M73" i="41"/>
  <c r="M72" i="41"/>
  <c r="M70" i="41"/>
  <c r="M69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3" i="41"/>
  <c r="M52" i="41"/>
  <c r="M51" i="41"/>
  <c r="M50" i="41"/>
  <c r="M48" i="41"/>
  <c r="M46" i="41"/>
  <c r="M39" i="41"/>
  <c r="M38" i="41"/>
  <c r="M36" i="41"/>
  <c r="M34" i="41"/>
  <c r="M29" i="41"/>
  <c r="M28" i="41"/>
  <c r="M27" i="41"/>
  <c r="M26" i="41"/>
  <c r="M25" i="41"/>
  <c r="M24" i="41"/>
  <c r="M23" i="41"/>
  <c r="M22" i="41"/>
  <c r="M21" i="41"/>
  <c r="M19" i="41"/>
  <c r="M18" i="41"/>
  <c r="M17" i="41"/>
  <c r="M16" i="41"/>
  <c r="M14" i="41"/>
  <c r="M13" i="41"/>
  <c r="G76" i="41"/>
  <c r="G74" i="41"/>
  <c r="G73" i="41"/>
  <c r="G72" i="41"/>
  <c r="G70" i="41"/>
  <c r="G69" i="41"/>
  <c r="G66" i="41"/>
  <c r="G65" i="41"/>
  <c r="G64" i="41"/>
  <c r="G63" i="41"/>
  <c r="G62" i="41"/>
  <c r="G61" i="41"/>
  <c r="G60" i="41"/>
  <c r="G59" i="41"/>
  <c r="G58" i="41"/>
  <c r="G57" i="41"/>
  <c r="G55" i="41"/>
  <c r="G53" i="41"/>
  <c r="G52" i="41"/>
  <c r="G51" i="41"/>
  <c r="G50" i="41"/>
  <c r="G48" i="41"/>
  <c r="G46" i="41"/>
  <c r="G39" i="41"/>
  <c r="G38" i="41"/>
  <c r="G36" i="41"/>
  <c r="G34" i="41"/>
  <c r="G29" i="41"/>
  <c r="G28" i="41"/>
  <c r="G27" i="41"/>
  <c r="G26" i="41"/>
  <c r="G25" i="41"/>
  <c r="G24" i="41"/>
  <c r="G23" i="41"/>
  <c r="G22" i="41"/>
  <c r="G21" i="41"/>
  <c r="G19" i="41"/>
  <c r="G18" i="41"/>
  <c r="G17" i="41"/>
  <c r="G16" i="41"/>
  <c r="G14" i="41"/>
  <c r="G13" i="41"/>
  <c r="C67" i="41"/>
  <c r="E67" i="41"/>
  <c r="G67" i="41"/>
  <c r="G15" i="41"/>
  <c r="E15" i="41"/>
  <c r="C15" i="41"/>
  <c r="G15" i="42"/>
  <c r="E15" i="42"/>
  <c r="C15" i="42"/>
  <c r="E15" i="43"/>
  <c r="C15" i="43"/>
  <c r="G15" i="44"/>
  <c r="E15" i="44"/>
  <c r="C15" i="44"/>
  <c r="G15" i="45"/>
  <c r="E15" i="45"/>
  <c r="C15" i="45"/>
  <c r="G15" i="46"/>
  <c r="E15" i="46"/>
  <c r="C15" i="46"/>
  <c r="E15" i="47"/>
  <c r="C15" i="47"/>
  <c r="G15" i="48"/>
  <c r="E15" i="48"/>
  <c r="C15" i="48"/>
  <c r="G15" i="49"/>
  <c r="E15" i="49"/>
  <c r="C15" i="49"/>
  <c r="E15" i="50"/>
  <c r="C15" i="50"/>
  <c r="G15" i="50"/>
  <c r="C15" i="34"/>
  <c r="G15" i="34"/>
  <c r="E15" i="34"/>
  <c r="E76" i="11"/>
  <c r="M76" i="2"/>
  <c r="M73" i="2"/>
  <c r="M72" i="2"/>
  <c r="M70" i="2"/>
  <c r="M69" i="2"/>
  <c r="M66" i="2"/>
  <c r="M65" i="2"/>
  <c r="M64" i="2"/>
  <c r="M63" i="2"/>
  <c r="M62" i="2"/>
  <c r="M61" i="2"/>
  <c r="M60" i="2"/>
  <c r="M59" i="2"/>
  <c r="M58" i="2"/>
  <c r="M57" i="2"/>
  <c r="M56" i="2"/>
  <c r="M55" i="2"/>
  <c r="M53" i="2"/>
  <c r="M52" i="2"/>
  <c r="M51" i="2"/>
  <c r="M50" i="2"/>
  <c r="M48" i="2"/>
  <c r="M46" i="2"/>
  <c r="M39" i="2"/>
  <c r="M38" i="2"/>
  <c r="M36" i="2"/>
  <c r="M34" i="2"/>
  <c r="M29" i="2"/>
  <c r="M28" i="2"/>
  <c r="M27" i="2"/>
  <c r="M26" i="2"/>
  <c r="M25" i="2"/>
  <c r="M24" i="2"/>
  <c r="M23" i="2"/>
  <c r="M22" i="2"/>
  <c r="M21" i="2"/>
  <c r="M19" i="2"/>
  <c r="M18" i="2"/>
  <c r="M17" i="2"/>
  <c r="M16" i="2"/>
  <c r="M14" i="2"/>
  <c r="M13" i="2"/>
  <c r="M74" i="2"/>
  <c r="I76" i="4"/>
  <c r="C76" i="4"/>
  <c r="E67" i="5"/>
  <c r="C67" i="5"/>
  <c r="M40" i="5"/>
  <c r="M76" i="6"/>
  <c r="M73" i="6"/>
  <c r="M72" i="6"/>
  <c r="M70" i="6"/>
  <c r="M69" i="6"/>
  <c r="M66" i="6"/>
  <c r="M65" i="6"/>
  <c r="M64" i="6"/>
  <c r="M63" i="6"/>
  <c r="M62" i="6"/>
  <c r="M61" i="6"/>
  <c r="M60" i="6"/>
  <c r="M59" i="6"/>
  <c r="M58" i="6"/>
  <c r="M57" i="6"/>
  <c r="M56" i="6"/>
  <c r="M55" i="6"/>
  <c r="M53" i="6"/>
  <c r="M52" i="6"/>
  <c r="M51" i="6"/>
  <c r="M50" i="6"/>
  <c r="M48" i="6"/>
  <c r="M46" i="6"/>
  <c r="M39" i="6"/>
  <c r="M38" i="6"/>
  <c r="M36" i="6"/>
  <c r="M34" i="6"/>
  <c r="M29" i="6"/>
  <c r="M28" i="6"/>
  <c r="M27" i="6"/>
  <c r="M26" i="6"/>
  <c r="M25" i="6"/>
  <c r="M24" i="6"/>
  <c r="M23" i="6"/>
  <c r="M22" i="6"/>
  <c r="M21" i="6"/>
  <c r="M19" i="6"/>
  <c r="M18" i="6"/>
  <c r="M17" i="6"/>
  <c r="M16" i="6"/>
  <c r="M14" i="6"/>
  <c r="M13" i="6"/>
  <c r="M74" i="6"/>
  <c r="G56" i="6"/>
  <c r="G76" i="7"/>
  <c r="G73" i="7"/>
  <c r="G72" i="7"/>
  <c r="G70" i="7"/>
  <c r="G69" i="7"/>
  <c r="G66" i="7"/>
  <c r="G65" i="7"/>
  <c r="G64" i="7"/>
  <c r="G63" i="7"/>
  <c r="G62" i="7"/>
  <c r="G61" i="7"/>
  <c r="G60" i="7"/>
  <c r="G59" i="7"/>
  <c r="G58" i="7"/>
  <c r="G57" i="7"/>
  <c r="G55" i="7"/>
  <c r="G53" i="7"/>
  <c r="G52" i="7"/>
  <c r="G51" i="7"/>
  <c r="G50" i="7"/>
  <c r="G48" i="7"/>
  <c r="G46" i="7"/>
  <c r="G39" i="7"/>
  <c r="G38" i="7"/>
  <c r="G36" i="7"/>
  <c r="G34" i="7"/>
  <c r="G29" i="7"/>
  <c r="G28" i="7"/>
  <c r="G27" i="7"/>
  <c r="G26" i="7"/>
  <c r="G25" i="7"/>
  <c r="G24" i="7"/>
  <c r="G23" i="7"/>
  <c r="G22" i="7"/>
  <c r="G21" i="7"/>
  <c r="G19" i="7"/>
  <c r="G18" i="7"/>
  <c r="G17" i="7"/>
  <c r="G16" i="7"/>
  <c r="G14" i="7"/>
  <c r="G13" i="7"/>
  <c r="G74" i="7"/>
  <c r="K76" i="7"/>
  <c r="M45" i="7"/>
  <c r="M44" i="7"/>
  <c r="M43" i="7"/>
  <c r="E76" i="7"/>
  <c r="G45" i="7"/>
  <c r="G44" i="7"/>
  <c r="G43" i="7"/>
  <c r="C76" i="37"/>
  <c r="E67" i="38"/>
  <c r="C67" i="38"/>
  <c r="M40" i="38"/>
  <c r="M76" i="39"/>
  <c r="M73" i="39"/>
  <c r="M72" i="39"/>
  <c r="M70" i="39"/>
  <c r="M69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3" i="39"/>
  <c r="M52" i="39"/>
  <c r="M51" i="39"/>
  <c r="M50" i="39"/>
  <c r="M48" i="39"/>
  <c r="M47" i="39"/>
  <c r="M46" i="39"/>
  <c r="M40" i="39"/>
  <c r="M39" i="39"/>
  <c r="M38" i="39"/>
  <c r="M36" i="39"/>
  <c r="M34" i="39"/>
  <c r="M29" i="39"/>
  <c r="M28" i="39"/>
  <c r="M27" i="39"/>
  <c r="M26" i="39"/>
  <c r="M25" i="39"/>
  <c r="M24" i="39"/>
  <c r="M23" i="39"/>
  <c r="M22" i="39"/>
  <c r="M21" i="39"/>
  <c r="M19" i="39"/>
  <c r="M18" i="39"/>
  <c r="M17" i="39"/>
  <c r="M16" i="39"/>
  <c r="M14" i="39"/>
  <c r="M13" i="39"/>
  <c r="M74" i="39"/>
  <c r="I76" i="39"/>
  <c r="C67" i="43"/>
  <c r="E67" i="43"/>
  <c r="K76" i="43"/>
  <c r="M45" i="43"/>
  <c r="M44" i="43"/>
  <c r="M43" i="43"/>
  <c r="G45" i="43"/>
  <c r="G44" i="43"/>
  <c r="G43" i="43"/>
  <c r="M76" i="44"/>
  <c r="M73" i="44"/>
  <c r="M72" i="44"/>
  <c r="M70" i="44"/>
  <c r="M69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3" i="44"/>
  <c r="M52" i="44"/>
  <c r="M51" i="44"/>
  <c r="M50" i="44"/>
  <c r="M48" i="44"/>
  <c r="M46" i="44"/>
  <c r="M39" i="44"/>
  <c r="M38" i="44"/>
  <c r="M36" i="44"/>
  <c r="M34" i="44"/>
  <c r="M29" i="44"/>
  <c r="M28" i="44"/>
  <c r="M27" i="44"/>
  <c r="M26" i="44"/>
  <c r="M25" i="44"/>
  <c r="M24" i="44"/>
  <c r="M23" i="44"/>
  <c r="M22" i="44"/>
  <c r="M21" i="44"/>
  <c r="M19" i="44"/>
  <c r="M18" i="44"/>
  <c r="M17" i="44"/>
  <c r="M16" i="44"/>
  <c r="M14" i="44"/>
  <c r="M13" i="44"/>
  <c r="M67" i="44"/>
  <c r="I76" i="44"/>
  <c r="C67" i="47"/>
  <c r="E67" i="47"/>
  <c r="M45" i="47"/>
  <c r="M44" i="47"/>
  <c r="M43" i="47"/>
  <c r="G45" i="47"/>
  <c r="G44" i="47"/>
  <c r="G43" i="47"/>
  <c r="M76" i="48"/>
  <c r="M73" i="48"/>
  <c r="M72" i="48"/>
  <c r="M70" i="48"/>
  <c r="M69" i="48"/>
  <c r="M66" i="48"/>
  <c r="M65" i="48"/>
  <c r="M64" i="48"/>
  <c r="M63" i="48"/>
  <c r="M62" i="48"/>
  <c r="M61" i="48"/>
  <c r="M60" i="48"/>
  <c r="M59" i="48"/>
  <c r="M58" i="48"/>
  <c r="M57" i="48"/>
  <c r="M56" i="48"/>
  <c r="M55" i="48"/>
  <c r="M53" i="48"/>
  <c r="M52" i="48"/>
  <c r="M51" i="48"/>
  <c r="M50" i="48"/>
  <c r="M48" i="48"/>
  <c r="M46" i="48"/>
  <c r="M39" i="48"/>
  <c r="M38" i="48"/>
  <c r="M36" i="48"/>
  <c r="M34" i="48"/>
  <c r="M29" i="48"/>
  <c r="M28" i="48"/>
  <c r="M27" i="48"/>
  <c r="M26" i="48"/>
  <c r="M25" i="48"/>
  <c r="M24" i="48"/>
  <c r="M23" i="48"/>
  <c r="M22" i="48"/>
  <c r="M21" i="48"/>
  <c r="M19" i="48"/>
  <c r="M18" i="48"/>
  <c r="M17" i="48"/>
  <c r="M16" i="48"/>
  <c r="M14" i="48"/>
  <c r="M13" i="48"/>
  <c r="M67" i="48"/>
  <c r="I76" i="48"/>
  <c r="G40" i="39"/>
  <c r="G47" i="41"/>
  <c r="G40" i="41"/>
  <c r="I76" i="41"/>
  <c r="C76" i="41"/>
  <c r="G76" i="42"/>
  <c r="G73" i="42"/>
  <c r="G72" i="42"/>
  <c r="G70" i="42"/>
  <c r="G69" i="42"/>
  <c r="G66" i="42"/>
  <c r="G65" i="42"/>
  <c r="G64" i="42"/>
  <c r="G63" i="42"/>
  <c r="G62" i="42"/>
  <c r="G61" i="42"/>
  <c r="G60" i="42"/>
  <c r="G59" i="42"/>
  <c r="G58" i="42"/>
  <c r="G57" i="42"/>
  <c r="G55" i="42"/>
  <c r="G53" i="42"/>
  <c r="G52" i="42"/>
  <c r="G51" i="42"/>
  <c r="G50" i="42"/>
  <c r="G48" i="42"/>
  <c r="G46" i="42"/>
  <c r="G39" i="42"/>
  <c r="G38" i="42"/>
  <c r="G36" i="42"/>
  <c r="G34" i="42"/>
  <c r="G29" i="42"/>
  <c r="G28" i="42"/>
  <c r="G27" i="42"/>
  <c r="G26" i="42"/>
  <c r="G25" i="42"/>
  <c r="G24" i="42"/>
  <c r="G23" i="42"/>
  <c r="G22" i="42"/>
  <c r="G21" i="42"/>
  <c r="G19" i="42"/>
  <c r="G18" i="42"/>
  <c r="G17" i="42"/>
  <c r="G16" i="42"/>
  <c r="G14" i="42"/>
  <c r="G13" i="42"/>
  <c r="G67" i="42"/>
  <c r="C67" i="44"/>
  <c r="G67" i="44"/>
  <c r="E67" i="44"/>
  <c r="M47" i="44"/>
  <c r="M40" i="44"/>
  <c r="K76" i="44"/>
  <c r="M45" i="44"/>
  <c r="M44" i="44"/>
  <c r="M43" i="44"/>
  <c r="E76" i="44"/>
  <c r="G45" i="44"/>
  <c r="G44" i="44"/>
  <c r="G43" i="44"/>
  <c r="M76" i="45"/>
  <c r="M73" i="45"/>
  <c r="M72" i="45"/>
  <c r="M70" i="45"/>
  <c r="M69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3" i="45"/>
  <c r="M52" i="45"/>
  <c r="M51" i="45"/>
  <c r="M50" i="45"/>
  <c r="M48" i="45"/>
  <c r="M46" i="45"/>
  <c r="M39" i="45"/>
  <c r="M38" i="45"/>
  <c r="M36" i="45"/>
  <c r="M34" i="45"/>
  <c r="M29" i="45"/>
  <c r="M28" i="45"/>
  <c r="M27" i="45"/>
  <c r="M26" i="45"/>
  <c r="M25" i="45"/>
  <c r="M24" i="45"/>
  <c r="M23" i="45"/>
  <c r="M22" i="45"/>
  <c r="M21" i="45"/>
  <c r="M19" i="45"/>
  <c r="M18" i="45"/>
  <c r="M17" i="45"/>
  <c r="M16" i="45"/>
  <c r="M14" i="45"/>
  <c r="M13" i="45"/>
  <c r="M67" i="45"/>
  <c r="I76" i="45"/>
  <c r="C76" i="45"/>
  <c r="C67" i="48"/>
  <c r="G67" i="48"/>
  <c r="E67" i="48"/>
  <c r="M47" i="48"/>
  <c r="M40" i="48"/>
  <c r="K76" i="48"/>
  <c r="M45" i="48"/>
  <c r="M44" i="48"/>
  <c r="M43" i="48"/>
  <c r="E76" i="48"/>
  <c r="G45" i="48"/>
  <c r="G44" i="48"/>
  <c r="G43" i="48"/>
  <c r="M76" i="49"/>
  <c r="M73" i="49"/>
  <c r="M72" i="49"/>
  <c r="M70" i="49"/>
  <c r="M69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3" i="49"/>
  <c r="M52" i="49"/>
  <c r="M51" i="49"/>
  <c r="M50" i="49"/>
  <c r="M48" i="49"/>
  <c r="M46" i="49"/>
  <c r="M39" i="49"/>
  <c r="M38" i="49"/>
  <c r="M36" i="49"/>
  <c r="M34" i="49"/>
  <c r="M29" i="49"/>
  <c r="M28" i="49"/>
  <c r="M27" i="49"/>
  <c r="M26" i="49"/>
  <c r="M25" i="49"/>
  <c r="M24" i="49"/>
  <c r="M23" i="49"/>
  <c r="M22" i="49"/>
  <c r="M21" i="49"/>
  <c r="M19" i="49"/>
  <c r="M18" i="49"/>
  <c r="M17" i="49"/>
  <c r="M16" i="49"/>
  <c r="M14" i="49"/>
  <c r="M13" i="49"/>
  <c r="M67" i="49"/>
  <c r="I76" i="49"/>
  <c r="C76" i="49"/>
  <c r="K74" i="33"/>
  <c r="L76" i="33"/>
  <c r="K76" i="33"/>
  <c r="I74" i="33"/>
  <c r="M67" i="33"/>
  <c r="K67" i="33"/>
  <c r="I67" i="33"/>
  <c r="G56" i="33"/>
  <c r="E56" i="33"/>
  <c r="C56" i="33"/>
  <c r="G15" i="33"/>
  <c r="E15" i="33"/>
  <c r="C15" i="33"/>
  <c r="I76" i="33"/>
  <c r="C76" i="33"/>
  <c r="E40" i="22"/>
  <c r="G40" i="22"/>
  <c r="K76" i="22"/>
  <c r="G15" i="22"/>
  <c r="E15" i="22"/>
  <c r="C15" i="22"/>
  <c r="K15" i="31"/>
  <c r="I15" i="31"/>
  <c r="M15" i="31"/>
  <c r="M67" i="31"/>
  <c r="M40" i="31"/>
  <c r="I67" i="30"/>
  <c r="K67" i="30"/>
  <c r="M67" i="30"/>
  <c r="M15" i="30"/>
  <c r="K15" i="30"/>
  <c r="I15" i="30"/>
  <c r="C76" i="22"/>
  <c r="F76" i="31"/>
  <c r="M47" i="31"/>
  <c r="M47" i="30"/>
  <c r="M40" i="30"/>
  <c r="K76" i="30"/>
  <c r="M45" i="30"/>
  <c r="M44" i="30"/>
  <c r="M43" i="30"/>
  <c r="E76" i="30"/>
  <c r="G45" i="30"/>
  <c r="G44" i="30"/>
  <c r="G43" i="30"/>
  <c r="M76" i="24"/>
  <c r="M73" i="24"/>
  <c r="M55" i="24"/>
  <c r="M53" i="24"/>
  <c r="M52" i="24"/>
  <c r="M51" i="24"/>
  <c r="M50" i="24"/>
  <c r="M48" i="24"/>
  <c r="M47" i="24"/>
  <c r="M46" i="24"/>
  <c r="M72" i="24"/>
  <c r="M70" i="24"/>
  <c r="M69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39" i="24"/>
  <c r="M38" i="24"/>
  <c r="M36" i="24"/>
  <c r="M34" i="24"/>
  <c r="M29" i="24"/>
  <c r="M28" i="24"/>
  <c r="M27" i="24"/>
  <c r="M26" i="24"/>
  <c r="M25" i="24"/>
  <c r="M24" i="24"/>
  <c r="M23" i="24"/>
  <c r="M22" i="24"/>
  <c r="M21" i="24"/>
  <c r="M19" i="24"/>
  <c r="M18" i="24"/>
  <c r="M17" i="24"/>
  <c r="M16" i="24"/>
  <c r="M14" i="24"/>
  <c r="M13" i="24"/>
  <c r="F76" i="24"/>
  <c r="G67" i="24"/>
  <c r="C67" i="24"/>
  <c r="E67" i="24"/>
  <c r="M40" i="24"/>
  <c r="I40" i="24"/>
  <c r="K15" i="24"/>
  <c r="I15" i="24"/>
  <c r="M15" i="24"/>
  <c r="I76" i="24"/>
  <c r="K15" i="29"/>
  <c r="I15" i="29"/>
  <c r="M15" i="29"/>
  <c r="K15" i="28"/>
  <c r="I15" i="28"/>
  <c r="M15" i="28"/>
  <c r="K15" i="27"/>
  <c r="I15" i="27"/>
  <c r="M15" i="27"/>
  <c r="K15" i="26"/>
  <c r="I15" i="26"/>
  <c r="M15" i="26"/>
  <c r="K15" i="25"/>
  <c r="I15" i="25"/>
  <c r="K15" i="23"/>
  <c r="I15" i="23"/>
  <c r="M15" i="23"/>
  <c r="K15" i="19"/>
  <c r="I15" i="19"/>
  <c r="M15" i="19"/>
  <c r="K15" i="18"/>
  <c r="I15" i="18"/>
  <c r="M15" i="18"/>
  <c r="K15" i="17"/>
  <c r="I15" i="17"/>
  <c r="M15" i="17"/>
  <c r="K15" i="16"/>
  <c r="I15" i="16"/>
  <c r="M15" i="16"/>
  <c r="M76" i="28"/>
  <c r="M74" i="28"/>
  <c r="M73" i="28"/>
  <c r="M72" i="28"/>
  <c r="M70" i="28"/>
  <c r="M69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3" i="28"/>
  <c r="M52" i="28"/>
  <c r="M51" i="28"/>
  <c r="M50" i="28"/>
  <c r="M48" i="28"/>
  <c r="M47" i="28"/>
  <c r="M46" i="28"/>
  <c r="M40" i="28"/>
  <c r="M39" i="28"/>
  <c r="M38" i="28"/>
  <c r="M36" i="28"/>
  <c r="M34" i="28"/>
  <c r="M29" i="28"/>
  <c r="M28" i="28"/>
  <c r="M27" i="28"/>
  <c r="M26" i="28"/>
  <c r="M25" i="28"/>
  <c r="M24" i="28"/>
  <c r="M23" i="28"/>
  <c r="M22" i="28"/>
  <c r="M21" i="28"/>
  <c r="M19" i="28"/>
  <c r="M18" i="28"/>
  <c r="M17" i="28"/>
  <c r="M16" i="28"/>
  <c r="M14" i="28"/>
  <c r="M13" i="28"/>
  <c r="G76" i="28"/>
  <c r="E76" i="28"/>
  <c r="G74" i="28"/>
  <c r="G73" i="28"/>
  <c r="G72" i="28"/>
  <c r="G70" i="28"/>
  <c r="G69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3" i="28"/>
  <c r="G52" i="28"/>
  <c r="G51" i="28"/>
  <c r="G50" i="28"/>
  <c r="G48" i="28"/>
  <c r="G47" i="28"/>
  <c r="G46" i="28"/>
  <c r="G39" i="28"/>
  <c r="G38" i="28"/>
  <c r="G36" i="28"/>
  <c r="G34" i="28"/>
  <c r="G29" i="28"/>
  <c r="G28" i="28"/>
  <c r="G27" i="28"/>
  <c r="G26" i="28"/>
  <c r="G25" i="28"/>
  <c r="G24" i="28"/>
  <c r="G23" i="28"/>
  <c r="G22" i="28"/>
  <c r="G21" i="28"/>
  <c r="G19" i="28"/>
  <c r="G18" i="28"/>
  <c r="G17" i="28"/>
  <c r="G16" i="28"/>
  <c r="G14" i="28"/>
  <c r="G13" i="28"/>
  <c r="C67" i="28"/>
  <c r="E67" i="28"/>
  <c r="G67" i="28"/>
  <c r="G56" i="30"/>
  <c r="K76" i="29"/>
  <c r="I76" i="28"/>
  <c r="C76" i="27"/>
  <c r="C76" i="26"/>
  <c r="C76" i="23"/>
  <c r="C76" i="19"/>
  <c r="C76" i="18"/>
  <c r="I76" i="29"/>
  <c r="K76" i="28"/>
  <c r="G40" i="26"/>
  <c r="K76" i="26"/>
  <c r="M45" i="26"/>
  <c r="M44" i="26"/>
  <c r="M43" i="26"/>
  <c r="G40" i="23"/>
  <c r="K76" i="23"/>
  <c r="M45" i="23"/>
  <c r="M44" i="23"/>
  <c r="M43" i="23"/>
  <c r="G40" i="19"/>
  <c r="K76" i="19"/>
  <c r="M45" i="19"/>
  <c r="M44" i="19"/>
  <c r="M43" i="19"/>
  <c r="G40" i="17"/>
  <c r="K76" i="17"/>
  <c r="M45" i="17"/>
  <c r="M44" i="17"/>
  <c r="M43" i="17"/>
  <c r="I76" i="23"/>
  <c r="L76" i="14"/>
  <c r="E56" i="14"/>
  <c r="C56" i="14"/>
  <c r="E47" i="14"/>
  <c r="C47" i="14"/>
  <c r="I76" i="14"/>
  <c r="I40" i="14"/>
  <c r="K74" i="13"/>
  <c r="L76" i="13"/>
  <c r="I74" i="13"/>
  <c r="M67" i="13"/>
  <c r="K67" i="13"/>
  <c r="I67" i="13"/>
  <c r="G56" i="13"/>
  <c r="E56" i="13"/>
  <c r="C56" i="13"/>
  <c r="G47" i="13"/>
  <c r="E47" i="13"/>
  <c r="C47" i="13"/>
  <c r="I76" i="18"/>
  <c r="I76" i="17"/>
  <c r="F67" i="14"/>
  <c r="M40" i="13"/>
  <c r="I76" i="13"/>
  <c r="I40" i="13"/>
  <c r="E40" i="13"/>
  <c r="M15" i="13"/>
  <c r="K74" i="12"/>
  <c r="L76" i="12"/>
  <c r="I74" i="12"/>
  <c r="M67" i="12"/>
  <c r="K67" i="12"/>
  <c r="I67" i="12"/>
  <c r="G56" i="12"/>
  <c r="E56" i="12"/>
  <c r="C56" i="12"/>
  <c r="G47" i="12"/>
  <c r="E47" i="12"/>
  <c r="C47" i="12"/>
  <c r="K40" i="12"/>
  <c r="M15" i="12"/>
  <c r="K15" i="13"/>
  <c r="K15" i="12"/>
  <c r="C40" i="12"/>
  <c r="C76" i="12"/>
  <c r="C40" i="11"/>
  <c r="I76" i="16"/>
  <c r="C15" i="13"/>
  <c r="I40" i="12"/>
  <c r="I76" i="12"/>
  <c r="E40" i="12"/>
  <c r="K74" i="11"/>
  <c r="I74" i="11"/>
  <c r="L76" i="11"/>
  <c r="M47" i="11"/>
  <c r="K67" i="11"/>
  <c r="I67" i="11"/>
  <c r="G56" i="11"/>
  <c r="E56" i="11"/>
  <c r="C56" i="11"/>
  <c r="G47" i="11"/>
  <c r="E47" i="11"/>
  <c r="C47" i="11"/>
  <c r="M45" i="11"/>
  <c r="M44" i="11"/>
  <c r="M43" i="11"/>
  <c r="G15" i="11"/>
  <c r="E15" i="11"/>
  <c r="C15" i="11"/>
  <c r="G15" i="2"/>
  <c r="E15" i="2"/>
  <c r="C15" i="2"/>
  <c r="G15" i="4"/>
  <c r="E15" i="4"/>
  <c r="C15" i="4"/>
  <c r="E15" i="5"/>
  <c r="C15" i="5"/>
  <c r="E15" i="6"/>
  <c r="C15" i="6"/>
  <c r="G15" i="7"/>
  <c r="E15" i="7"/>
  <c r="C15" i="7"/>
  <c r="G15" i="37"/>
  <c r="E15" i="37"/>
  <c r="C15" i="37"/>
  <c r="E15" i="38"/>
  <c r="C15" i="38"/>
  <c r="G15" i="39"/>
  <c r="E15" i="39"/>
  <c r="C15" i="39"/>
  <c r="G15" i="40"/>
  <c r="E15" i="40"/>
  <c r="C15" i="40"/>
  <c r="I40" i="11"/>
  <c r="G67" i="2"/>
  <c r="E67" i="2"/>
  <c r="C67" i="2"/>
  <c r="G76" i="4"/>
  <c r="G73" i="4"/>
  <c r="G72" i="4"/>
  <c r="G70" i="4"/>
  <c r="G69" i="4"/>
  <c r="G66" i="4"/>
  <c r="G65" i="4"/>
  <c r="G64" i="4"/>
  <c r="G63" i="4"/>
  <c r="G62" i="4"/>
  <c r="G61" i="4"/>
  <c r="G60" i="4"/>
  <c r="G59" i="4"/>
  <c r="G58" i="4"/>
  <c r="G57" i="4"/>
  <c r="G55" i="4"/>
  <c r="G53" i="4"/>
  <c r="G52" i="4"/>
  <c r="G51" i="4"/>
  <c r="G50" i="4"/>
  <c r="G48" i="4"/>
  <c r="G46" i="4"/>
  <c r="G39" i="4"/>
  <c r="G38" i="4"/>
  <c r="G36" i="4"/>
  <c r="G34" i="4"/>
  <c r="G29" i="4"/>
  <c r="G28" i="4"/>
  <c r="G27" i="4"/>
  <c r="G26" i="4"/>
  <c r="G25" i="4"/>
  <c r="G24" i="4"/>
  <c r="G23" i="4"/>
  <c r="G22" i="4"/>
  <c r="G21" i="4"/>
  <c r="G19" i="4"/>
  <c r="G18" i="4"/>
  <c r="G17" i="4"/>
  <c r="G16" i="4"/>
  <c r="G14" i="4"/>
  <c r="G13" i="4"/>
  <c r="G74" i="4"/>
  <c r="K76" i="4"/>
  <c r="M45" i="4"/>
  <c r="M44" i="4"/>
  <c r="M43" i="4"/>
  <c r="E76" i="4"/>
  <c r="G45" i="4"/>
  <c r="G44" i="4"/>
  <c r="G43" i="4"/>
  <c r="I76" i="5"/>
  <c r="M76" i="7"/>
  <c r="M73" i="7"/>
  <c r="M72" i="7"/>
  <c r="M70" i="7"/>
  <c r="M69" i="7"/>
  <c r="M66" i="7"/>
  <c r="M65" i="7"/>
  <c r="M64" i="7"/>
  <c r="M63" i="7"/>
  <c r="M62" i="7"/>
  <c r="M61" i="7"/>
  <c r="M60" i="7"/>
  <c r="M59" i="7"/>
  <c r="M58" i="7"/>
  <c r="M57" i="7"/>
  <c r="M56" i="7"/>
  <c r="M55" i="7"/>
  <c r="M53" i="7"/>
  <c r="M52" i="7"/>
  <c r="M51" i="7"/>
  <c r="M50" i="7"/>
  <c r="M48" i="7"/>
  <c r="M46" i="7"/>
  <c r="M39" i="7"/>
  <c r="M38" i="7"/>
  <c r="M36" i="7"/>
  <c r="M34" i="7"/>
  <c r="M29" i="7"/>
  <c r="M28" i="7"/>
  <c r="M27" i="7"/>
  <c r="M26" i="7"/>
  <c r="M25" i="7"/>
  <c r="M24" i="7"/>
  <c r="M23" i="7"/>
  <c r="M22" i="7"/>
  <c r="M21" i="7"/>
  <c r="M19" i="7"/>
  <c r="M18" i="7"/>
  <c r="M17" i="7"/>
  <c r="M16" i="7"/>
  <c r="M14" i="7"/>
  <c r="M13" i="7"/>
  <c r="M74" i="7"/>
  <c r="G76" i="37"/>
  <c r="G73" i="37"/>
  <c r="G72" i="37"/>
  <c r="G70" i="37"/>
  <c r="G69" i="37"/>
  <c r="G66" i="37"/>
  <c r="G65" i="37"/>
  <c r="G64" i="37"/>
  <c r="G63" i="37"/>
  <c r="G62" i="37"/>
  <c r="G61" i="37"/>
  <c r="G60" i="37"/>
  <c r="G59" i="37"/>
  <c r="G58" i="37"/>
  <c r="G57" i="37"/>
  <c r="G55" i="37"/>
  <c r="G53" i="37"/>
  <c r="G52" i="37"/>
  <c r="G51" i="37"/>
  <c r="G50" i="37"/>
  <c r="G48" i="37"/>
  <c r="G46" i="37"/>
  <c r="G39" i="37"/>
  <c r="G38" i="37"/>
  <c r="G36" i="37"/>
  <c r="G34" i="37"/>
  <c r="G29" i="37"/>
  <c r="G28" i="37"/>
  <c r="G27" i="37"/>
  <c r="G26" i="37"/>
  <c r="G25" i="37"/>
  <c r="G24" i="37"/>
  <c r="G23" i="37"/>
  <c r="G22" i="37"/>
  <c r="G21" i="37"/>
  <c r="G19" i="37"/>
  <c r="G18" i="37"/>
  <c r="G17" i="37"/>
  <c r="G16" i="37"/>
  <c r="G14" i="37"/>
  <c r="G13" i="37"/>
  <c r="G74" i="37"/>
  <c r="K76" i="37"/>
  <c r="M45" i="37"/>
  <c r="M44" i="37"/>
  <c r="M43" i="37"/>
  <c r="E76" i="37"/>
  <c r="G45" i="37"/>
  <c r="G44" i="37"/>
  <c r="G43" i="37"/>
  <c r="M67" i="38"/>
  <c r="I76" i="38"/>
  <c r="C76" i="39"/>
  <c r="M76" i="40"/>
  <c r="M74" i="40"/>
  <c r="M73" i="40"/>
  <c r="M72" i="40"/>
  <c r="M70" i="40"/>
  <c r="M69" i="40"/>
  <c r="M67" i="40"/>
  <c r="M66" i="40"/>
  <c r="M65" i="40"/>
  <c r="M64" i="40"/>
  <c r="M63" i="40"/>
  <c r="M62" i="40"/>
  <c r="M61" i="40"/>
  <c r="M60" i="40"/>
  <c r="M59" i="40"/>
  <c r="M58" i="40"/>
  <c r="M57" i="40"/>
  <c r="M56" i="40"/>
  <c r="M55" i="40"/>
  <c r="M53" i="40"/>
  <c r="M52" i="40"/>
  <c r="M51" i="40"/>
  <c r="M50" i="40"/>
  <c r="M48" i="40"/>
  <c r="M47" i="40"/>
  <c r="M46" i="40"/>
  <c r="M40" i="40"/>
  <c r="M39" i="40"/>
  <c r="M38" i="40"/>
  <c r="M36" i="40"/>
  <c r="M34" i="40"/>
  <c r="M29" i="40"/>
  <c r="M28" i="40"/>
  <c r="M27" i="40"/>
  <c r="M26" i="40"/>
  <c r="M25" i="40"/>
  <c r="M24" i="40"/>
  <c r="M23" i="40"/>
  <c r="M22" i="40"/>
  <c r="M21" i="40"/>
  <c r="M19" i="40"/>
  <c r="M18" i="40"/>
  <c r="M17" i="40"/>
  <c r="M16" i="40"/>
  <c r="M14" i="40"/>
  <c r="M13" i="40"/>
  <c r="G76" i="40"/>
  <c r="E76" i="40"/>
  <c r="G74" i="40"/>
  <c r="G73" i="40"/>
  <c r="G72" i="40"/>
  <c r="G70" i="40"/>
  <c r="G69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3" i="40"/>
  <c r="G52" i="40"/>
  <c r="G51" i="40"/>
  <c r="G50" i="40"/>
  <c r="G48" i="40"/>
  <c r="G47" i="40"/>
  <c r="G46" i="40"/>
  <c r="G39" i="40"/>
  <c r="G38" i="40"/>
  <c r="G36" i="40"/>
  <c r="G34" i="40"/>
  <c r="G29" i="40"/>
  <c r="G28" i="40"/>
  <c r="G27" i="40"/>
  <c r="G26" i="40"/>
  <c r="G25" i="40"/>
  <c r="G24" i="40"/>
  <c r="G23" i="40"/>
  <c r="G22" i="40"/>
  <c r="G21" i="40"/>
  <c r="G19" i="40"/>
  <c r="G18" i="40"/>
  <c r="G17" i="40"/>
  <c r="G16" i="40"/>
  <c r="G14" i="40"/>
  <c r="G13" i="40"/>
  <c r="C67" i="40"/>
  <c r="E67" i="40"/>
  <c r="G67" i="40"/>
  <c r="I67" i="41"/>
  <c r="K67" i="41"/>
  <c r="M67" i="41"/>
  <c r="M15" i="41"/>
  <c r="K15" i="41"/>
  <c r="I15" i="41"/>
  <c r="M15" i="42"/>
  <c r="K15" i="42"/>
  <c r="I15" i="42"/>
  <c r="M15" i="43"/>
  <c r="K15" i="43"/>
  <c r="I15" i="43"/>
  <c r="M15" i="44"/>
  <c r="K15" i="44"/>
  <c r="I15" i="44"/>
  <c r="M15" i="45"/>
  <c r="K15" i="45"/>
  <c r="I15" i="45"/>
  <c r="M15" i="46"/>
  <c r="K15" i="46"/>
  <c r="I15" i="46"/>
  <c r="M15" i="47"/>
  <c r="K15" i="47"/>
  <c r="I15" i="47"/>
  <c r="M15" i="48"/>
  <c r="K15" i="48"/>
  <c r="I15" i="48"/>
  <c r="M15" i="49"/>
  <c r="K15" i="49"/>
  <c r="I15" i="49"/>
  <c r="M15" i="50"/>
  <c r="K15" i="50"/>
  <c r="I15" i="50"/>
  <c r="K15" i="34"/>
  <c r="I15" i="34"/>
  <c r="M15" i="34"/>
  <c r="E40" i="11"/>
  <c r="M67" i="2"/>
  <c r="I76" i="2"/>
  <c r="C76" i="2"/>
  <c r="M73" i="4"/>
  <c r="M70" i="4"/>
  <c r="M66" i="4"/>
  <c r="M64" i="4"/>
  <c r="M62" i="4"/>
  <c r="M60" i="4"/>
  <c r="M58" i="4"/>
  <c r="M56" i="4"/>
  <c r="M53" i="4"/>
  <c r="M51" i="4"/>
  <c r="M48" i="4"/>
  <c r="M39" i="4"/>
  <c r="M36" i="4"/>
  <c r="M29" i="4"/>
  <c r="M27" i="4"/>
  <c r="M25" i="4"/>
  <c r="M23" i="4"/>
  <c r="M21" i="4"/>
  <c r="M18" i="4"/>
  <c r="M16" i="4"/>
  <c r="M13" i="4"/>
  <c r="G56" i="4"/>
  <c r="G40" i="4"/>
  <c r="F76" i="5"/>
  <c r="M47" i="5"/>
  <c r="K76" i="5"/>
  <c r="M45" i="5"/>
  <c r="M44" i="5"/>
  <c r="M43" i="5"/>
  <c r="E76" i="5"/>
  <c r="G45" i="5"/>
  <c r="G44" i="5"/>
  <c r="G43" i="5"/>
  <c r="M67" i="6"/>
  <c r="G47" i="6"/>
  <c r="I76" i="6"/>
  <c r="C76" i="6"/>
  <c r="G67" i="7"/>
  <c r="E67" i="7"/>
  <c r="C67" i="7"/>
  <c r="M40" i="7"/>
  <c r="M76" i="37"/>
  <c r="M73" i="37"/>
  <c r="M72" i="37"/>
  <c r="M70" i="37"/>
  <c r="M69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3" i="37"/>
  <c r="M52" i="37"/>
  <c r="M51" i="37"/>
  <c r="M50" i="37"/>
  <c r="M48" i="37"/>
  <c r="M46" i="37"/>
  <c r="M39" i="37"/>
  <c r="M38" i="37"/>
  <c r="M36" i="37"/>
  <c r="M34" i="37"/>
  <c r="M29" i="37"/>
  <c r="M28" i="37"/>
  <c r="M27" i="37"/>
  <c r="M26" i="37"/>
  <c r="M25" i="37"/>
  <c r="M24" i="37"/>
  <c r="M23" i="37"/>
  <c r="M22" i="37"/>
  <c r="M21" i="37"/>
  <c r="M19" i="37"/>
  <c r="M18" i="37"/>
  <c r="M17" i="37"/>
  <c r="M16" i="37"/>
  <c r="M14" i="37"/>
  <c r="M13" i="37"/>
  <c r="M74" i="37"/>
  <c r="G56" i="37"/>
  <c r="G40" i="37"/>
  <c r="F76" i="38"/>
  <c r="G15" i="38"/>
  <c r="M47" i="38"/>
  <c r="K76" i="38"/>
  <c r="M45" i="38"/>
  <c r="M44" i="38"/>
  <c r="M43" i="38"/>
  <c r="E76" i="38"/>
  <c r="G45" i="38"/>
  <c r="G44" i="38"/>
  <c r="G43" i="38"/>
  <c r="K76" i="39"/>
  <c r="G40" i="40"/>
  <c r="C76" i="40"/>
  <c r="M47" i="41"/>
  <c r="M40" i="41"/>
  <c r="K76" i="41"/>
  <c r="M45" i="41"/>
  <c r="M44" i="41"/>
  <c r="M43" i="41"/>
  <c r="E76" i="41"/>
  <c r="G45" i="41"/>
  <c r="G44" i="41"/>
  <c r="G43" i="41"/>
  <c r="M76" i="42"/>
  <c r="M73" i="42"/>
  <c r="M72" i="42"/>
  <c r="M70" i="42"/>
  <c r="M69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3" i="42"/>
  <c r="M52" i="42"/>
  <c r="M51" i="42"/>
  <c r="M50" i="42"/>
  <c r="M48" i="42"/>
  <c r="M46" i="42"/>
  <c r="M39" i="42"/>
  <c r="M38" i="42"/>
  <c r="M36" i="42"/>
  <c r="M34" i="42"/>
  <c r="M29" i="42"/>
  <c r="M28" i="42"/>
  <c r="M27" i="42"/>
  <c r="M26" i="42"/>
  <c r="M25" i="42"/>
  <c r="M24" i="42"/>
  <c r="M23" i="42"/>
  <c r="M22" i="42"/>
  <c r="M21" i="42"/>
  <c r="M19" i="42"/>
  <c r="M18" i="42"/>
  <c r="M17" i="42"/>
  <c r="M16" i="42"/>
  <c r="M14" i="42"/>
  <c r="M13" i="42"/>
  <c r="M67" i="42"/>
  <c r="I76" i="42"/>
  <c r="F76" i="43"/>
  <c r="C67" i="45"/>
  <c r="G67" i="45"/>
  <c r="E67" i="45"/>
  <c r="K76" i="45"/>
  <c r="M45" i="45"/>
  <c r="M44" i="45"/>
  <c r="M43" i="45"/>
  <c r="E76" i="45"/>
  <c r="G45" i="45"/>
  <c r="G44" i="45"/>
  <c r="G43" i="45"/>
  <c r="M76" i="46"/>
  <c r="M73" i="46"/>
  <c r="M72" i="46"/>
  <c r="M70" i="46"/>
  <c r="M69" i="46"/>
  <c r="M66" i="46"/>
  <c r="M65" i="46"/>
  <c r="M64" i="46"/>
  <c r="M63" i="46"/>
  <c r="M62" i="46"/>
  <c r="M61" i="46"/>
  <c r="M60" i="46"/>
  <c r="M59" i="46"/>
  <c r="M58" i="46"/>
  <c r="M57" i="46"/>
  <c r="M56" i="46"/>
  <c r="M55" i="46"/>
  <c r="M53" i="46"/>
  <c r="M52" i="46"/>
  <c r="M51" i="46"/>
  <c r="M50" i="46"/>
  <c r="M48" i="46"/>
  <c r="M46" i="46"/>
  <c r="M39" i="46"/>
  <c r="M38" i="46"/>
  <c r="M36" i="46"/>
  <c r="M34" i="46"/>
  <c r="M29" i="46"/>
  <c r="M28" i="46"/>
  <c r="M27" i="46"/>
  <c r="M26" i="46"/>
  <c r="M25" i="46"/>
  <c r="M24" i="46"/>
  <c r="M23" i="46"/>
  <c r="M22" i="46"/>
  <c r="M21" i="46"/>
  <c r="M19" i="46"/>
  <c r="M18" i="46"/>
  <c r="M17" i="46"/>
  <c r="M16" i="46"/>
  <c r="M14" i="46"/>
  <c r="M13" i="46"/>
  <c r="M67" i="46"/>
  <c r="I76" i="46"/>
  <c r="C76" i="46"/>
  <c r="F76" i="47"/>
  <c r="G15" i="47"/>
  <c r="C67" i="49"/>
  <c r="G67" i="49"/>
  <c r="E67" i="49"/>
  <c r="K76" i="49"/>
  <c r="M45" i="49"/>
  <c r="M44" i="49"/>
  <c r="M43" i="49"/>
  <c r="E76" i="49"/>
  <c r="G45" i="49"/>
  <c r="G44" i="49"/>
  <c r="G43" i="49"/>
  <c r="M38" i="50"/>
  <c r="M36" i="50"/>
  <c r="M34" i="50"/>
  <c r="M25" i="50"/>
  <c r="M24" i="50"/>
  <c r="M76" i="50"/>
  <c r="M73" i="50"/>
  <c r="M72" i="50"/>
  <c r="M70" i="50"/>
  <c r="M69" i="50"/>
  <c r="M66" i="50"/>
  <c r="M65" i="50"/>
  <c r="M64" i="50"/>
  <c r="M63" i="50"/>
  <c r="M62" i="50"/>
  <c r="M61" i="50"/>
  <c r="M60" i="50"/>
  <c r="M59" i="50"/>
  <c r="M58" i="50"/>
  <c r="M57" i="50"/>
  <c r="M56" i="50"/>
  <c r="M55" i="50"/>
  <c r="M53" i="50"/>
  <c r="M52" i="50"/>
  <c r="M51" i="50"/>
  <c r="M50" i="50"/>
  <c r="M48" i="50"/>
  <c r="M46" i="50"/>
  <c r="M39" i="50"/>
  <c r="M29" i="50"/>
  <c r="M28" i="50"/>
  <c r="M27" i="50"/>
  <c r="M26" i="50"/>
  <c r="M23" i="50"/>
  <c r="M22" i="50"/>
  <c r="M21" i="50"/>
  <c r="M19" i="50"/>
  <c r="M18" i="50"/>
  <c r="M17" i="50"/>
  <c r="M16" i="50"/>
  <c r="M14" i="50"/>
  <c r="M13" i="50"/>
  <c r="M67" i="50"/>
  <c r="M43" i="50"/>
  <c r="K76" i="50"/>
  <c r="M45" i="50"/>
  <c r="M44" i="50"/>
  <c r="I76" i="50"/>
  <c r="K76" i="40"/>
  <c r="G56" i="41"/>
  <c r="M47" i="42"/>
  <c r="M40" i="42"/>
  <c r="K76" i="42"/>
  <c r="M45" i="42"/>
  <c r="M44" i="42"/>
  <c r="M43" i="42"/>
  <c r="E76" i="42"/>
  <c r="G45" i="42"/>
  <c r="G44" i="42"/>
  <c r="G43" i="42"/>
  <c r="M76" i="43"/>
  <c r="M73" i="43"/>
  <c r="M72" i="43"/>
  <c r="M70" i="43"/>
  <c r="M69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3" i="43"/>
  <c r="M52" i="43"/>
  <c r="M51" i="43"/>
  <c r="M50" i="43"/>
  <c r="M48" i="43"/>
  <c r="M46" i="43"/>
  <c r="M39" i="43"/>
  <c r="M38" i="43"/>
  <c r="M36" i="43"/>
  <c r="M34" i="43"/>
  <c r="M29" i="43"/>
  <c r="M28" i="43"/>
  <c r="M27" i="43"/>
  <c r="M26" i="43"/>
  <c r="M25" i="43"/>
  <c r="M24" i="43"/>
  <c r="M23" i="43"/>
  <c r="M22" i="43"/>
  <c r="M21" i="43"/>
  <c r="M19" i="43"/>
  <c r="M18" i="43"/>
  <c r="M17" i="43"/>
  <c r="M16" i="43"/>
  <c r="M14" i="43"/>
  <c r="M13" i="43"/>
  <c r="M67" i="43"/>
  <c r="I76" i="43"/>
  <c r="C76" i="43"/>
  <c r="G76" i="44"/>
  <c r="G73" i="44"/>
  <c r="G72" i="44"/>
  <c r="G70" i="44"/>
  <c r="G69" i="44"/>
  <c r="G66" i="44"/>
  <c r="G65" i="44"/>
  <c r="G64" i="44"/>
  <c r="G63" i="44"/>
  <c r="G62" i="44"/>
  <c r="G61" i="44"/>
  <c r="G60" i="44"/>
  <c r="G59" i="44"/>
  <c r="G58" i="44"/>
  <c r="G57" i="44"/>
  <c r="G55" i="44"/>
  <c r="G53" i="44"/>
  <c r="G52" i="44"/>
  <c r="G51" i="44"/>
  <c r="G50" i="44"/>
  <c r="G48" i="44"/>
  <c r="G46" i="44"/>
  <c r="G39" i="44"/>
  <c r="G38" i="44"/>
  <c r="G36" i="44"/>
  <c r="G34" i="44"/>
  <c r="G29" i="44"/>
  <c r="G28" i="44"/>
  <c r="G27" i="44"/>
  <c r="G26" i="44"/>
  <c r="G25" i="44"/>
  <c r="G24" i="44"/>
  <c r="G23" i="44"/>
  <c r="G22" i="44"/>
  <c r="G21" i="44"/>
  <c r="G19" i="44"/>
  <c r="G18" i="44"/>
  <c r="G17" i="44"/>
  <c r="G16" i="44"/>
  <c r="G14" i="44"/>
  <c r="G13" i="44"/>
  <c r="C67" i="46"/>
  <c r="G67" i="46"/>
  <c r="E67" i="46"/>
  <c r="M47" i="46"/>
  <c r="M40" i="46"/>
  <c r="K76" i="46"/>
  <c r="M45" i="46"/>
  <c r="M44" i="46"/>
  <c r="M43" i="46"/>
  <c r="E76" i="46"/>
  <c r="G45" i="46"/>
  <c r="G44" i="46"/>
  <c r="G43" i="46"/>
  <c r="M76" i="47"/>
  <c r="M72" i="47"/>
  <c r="M69" i="47"/>
  <c r="M65" i="47"/>
  <c r="M63" i="47"/>
  <c r="M61" i="47"/>
  <c r="M59" i="47"/>
  <c r="M57" i="47"/>
  <c r="M55" i="47"/>
  <c r="M52" i="47"/>
  <c r="M50" i="47"/>
  <c r="M46" i="47"/>
  <c r="M38" i="47"/>
  <c r="M34" i="47"/>
  <c r="M28" i="47"/>
  <c r="M26" i="47"/>
  <c r="M24" i="47"/>
  <c r="M22" i="47"/>
  <c r="M19" i="47"/>
  <c r="M17" i="47"/>
  <c r="M14" i="47"/>
  <c r="M67" i="47"/>
  <c r="C76" i="47"/>
  <c r="G76" i="48"/>
  <c r="G73" i="48"/>
  <c r="G72" i="48"/>
  <c r="G70" i="48"/>
  <c r="G69" i="48"/>
  <c r="G66" i="48"/>
  <c r="G65" i="48"/>
  <c r="G64" i="48"/>
  <c r="G63" i="48"/>
  <c r="G62" i="48"/>
  <c r="G61" i="48"/>
  <c r="G60" i="48"/>
  <c r="G59" i="48"/>
  <c r="G58" i="48"/>
  <c r="G57" i="48"/>
  <c r="G55" i="48"/>
  <c r="G53" i="48"/>
  <c r="G52" i="48"/>
  <c r="G51" i="48"/>
  <c r="G50" i="48"/>
  <c r="G48" i="48"/>
  <c r="G46" i="48"/>
  <c r="G39" i="48"/>
  <c r="G38" i="48"/>
  <c r="G36" i="48"/>
  <c r="G34" i="48"/>
  <c r="G29" i="48"/>
  <c r="G28" i="48"/>
  <c r="G27" i="48"/>
  <c r="G26" i="48"/>
  <c r="G25" i="48"/>
  <c r="G24" i="48"/>
  <c r="G23" i="48"/>
  <c r="G22" i="48"/>
  <c r="G21" i="48"/>
  <c r="G19" i="48"/>
  <c r="G18" i="48"/>
  <c r="G17" i="48"/>
  <c r="G16" i="48"/>
  <c r="G14" i="48"/>
  <c r="G13" i="48"/>
  <c r="C67" i="50"/>
  <c r="G67" i="50"/>
  <c r="E67" i="50"/>
  <c r="M47" i="50"/>
  <c r="M40" i="50"/>
  <c r="G44" i="50"/>
  <c r="G43" i="50"/>
  <c r="E76" i="50"/>
  <c r="G45" i="50"/>
  <c r="C76" i="50"/>
  <c r="M72" i="34"/>
  <c r="M69" i="34"/>
  <c r="M66" i="34"/>
  <c r="M65" i="34"/>
  <c r="M63" i="34"/>
  <c r="M62" i="34"/>
  <c r="M61" i="34"/>
  <c r="M59" i="34"/>
  <c r="M56" i="34"/>
  <c r="M55" i="34"/>
  <c r="M53" i="34"/>
  <c r="M52" i="34"/>
  <c r="M47" i="34"/>
  <c r="M39" i="34"/>
  <c r="M38" i="34"/>
  <c r="M34" i="34"/>
  <c r="M28" i="34"/>
  <c r="M27" i="34"/>
  <c r="M23" i="34"/>
  <c r="M22" i="34"/>
  <c r="M19" i="34"/>
  <c r="M18" i="34"/>
  <c r="M17" i="34"/>
  <c r="M76" i="34"/>
  <c r="M74" i="34"/>
  <c r="M73" i="34"/>
  <c r="M70" i="34"/>
  <c r="M67" i="34"/>
  <c r="M64" i="34"/>
  <c r="M60" i="34"/>
  <c r="M58" i="34"/>
  <c r="M57" i="34"/>
  <c r="M51" i="34"/>
  <c r="M50" i="34"/>
  <c r="M48" i="34"/>
  <c r="M46" i="34"/>
  <c r="M40" i="34"/>
  <c r="M36" i="34"/>
  <c r="M29" i="34"/>
  <c r="M26" i="34"/>
  <c r="M25" i="34"/>
  <c r="M24" i="34"/>
  <c r="M21" i="34"/>
  <c r="M16" i="34"/>
  <c r="M14" i="34"/>
  <c r="M13" i="34"/>
  <c r="E76" i="34"/>
  <c r="G74" i="34"/>
  <c r="G72" i="34"/>
  <c r="G70" i="34"/>
  <c r="G66" i="34"/>
  <c r="G65" i="34"/>
  <c r="G63" i="34"/>
  <c r="G61" i="34"/>
  <c r="G60" i="34"/>
  <c r="G59" i="34"/>
  <c r="G58" i="34"/>
  <c r="G55" i="34"/>
  <c r="G53" i="34"/>
  <c r="G52" i="34"/>
  <c r="G51" i="34"/>
  <c r="G50" i="34"/>
  <c r="G48" i="34"/>
  <c r="G47" i="34"/>
  <c r="G28" i="34"/>
  <c r="G27" i="34"/>
  <c r="G26" i="34"/>
  <c r="G25" i="34"/>
  <c r="G22" i="34"/>
  <c r="G19" i="34"/>
  <c r="G18" i="34"/>
  <c r="G13" i="34"/>
  <c r="G76" i="34"/>
  <c r="G73" i="34"/>
  <c r="G69" i="34"/>
  <c r="G64" i="34"/>
  <c r="G62" i="34"/>
  <c r="G57" i="34"/>
  <c r="G56" i="34"/>
  <c r="G46" i="34"/>
  <c r="G39" i="34"/>
  <c r="G38" i="34"/>
  <c r="G36" i="34"/>
  <c r="G34" i="34"/>
  <c r="G29" i="34"/>
  <c r="G24" i="34"/>
  <c r="G23" i="34"/>
  <c r="G21" i="34"/>
  <c r="G17" i="34"/>
  <c r="G16" i="34"/>
  <c r="G14" i="34"/>
  <c r="C67" i="34"/>
  <c r="E67" i="34"/>
  <c r="G67" i="34"/>
  <c r="G40" i="34"/>
  <c r="C76" i="34"/>
  <c r="J75" i="58"/>
  <c r="J73" i="58"/>
  <c r="J72" i="58"/>
  <c r="J70" i="58"/>
  <c r="J69" i="58"/>
  <c r="J66" i="58"/>
  <c r="J65" i="58"/>
  <c r="J64" i="58"/>
  <c r="J63" i="58"/>
  <c r="J62" i="58"/>
  <c r="J61" i="58"/>
  <c r="J60" i="58"/>
  <c r="J59" i="58"/>
  <c r="J58" i="58"/>
  <c r="J57" i="58"/>
  <c r="J55" i="58"/>
  <c r="J54" i="58"/>
  <c r="J53" i="58"/>
  <c r="J52" i="58"/>
  <c r="J51" i="58"/>
  <c r="J50" i="58"/>
  <c r="J48" i="58"/>
  <c r="J46" i="58"/>
  <c r="J45" i="58"/>
  <c r="J44" i="58"/>
  <c r="J43" i="58"/>
  <c r="J42" i="58"/>
  <c r="J38" i="58"/>
  <c r="J36" i="58"/>
  <c r="J34" i="58"/>
  <c r="J33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D75" i="58"/>
  <c r="D73" i="58"/>
  <c r="D72" i="58"/>
  <c r="D70" i="58"/>
  <c r="D69" i="58"/>
  <c r="D66" i="58"/>
  <c r="D65" i="58"/>
  <c r="D64" i="58"/>
  <c r="D63" i="58"/>
  <c r="D62" i="58"/>
  <c r="D61" i="58"/>
  <c r="D60" i="58"/>
  <c r="D59" i="58"/>
  <c r="D58" i="58"/>
  <c r="D57" i="58"/>
  <c r="D55" i="58"/>
  <c r="D54" i="58"/>
  <c r="D53" i="58"/>
  <c r="D52" i="58"/>
  <c r="D51" i="58"/>
  <c r="D50" i="58"/>
  <c r="D48" i="58"/>
  <c r="D46" i="58"/>
  <c r="D45" i="58"/>
  <c r="D44" i="58"/>
  <c r="D43" i="58"/>
  <c r="D42" i="58"/>
  <c r="D38" i="58"/>
  <c r="D36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H75" i="58"/>
  <c r="H73" i="58"/>
  <c r="H72" i="58"/>
  <c r="L72" i="58"/>
  <c r="H70" i="58"/>
  <c r="H69" i="58"/>
  <c r="L69" i="58"/>
  <c r="H66" i="58"/>
  <c r="H65" i="58"/>
  <c r="H64" i="58"/>
  <c r="H63" i="58"/>
  <c r="H62" i="58"/>
  <c r="H61" i="58"/>
  <c r="H60" i="58"/>
  <c r="H59" i="58"/>
  <c r="H58" i="58"/>
  <c r="H57" i="58"/>
  <c r="H55" i="58"/>
  <c r="H54" i="58"/>
  <c r="H53" i="58"/>
  <c r="H52" i="58"/>
  <c r="H51" i="58"/>
  <c r="H50" i="58"/>
  <c r="H48" i="58"/>
  <c r="H46" i="58"/>
  <c r="H45" i="58"/>
  <c r="H44" i="58"/>
  <c r="H43" i="58"/>
  <c r="H42" i="58"/>
  <c r="H38" i="58"/>
  <c r="H36" i="58"/>
  <c r="H34" i="58"/>
  <c r="H33" i="58"/>
  <c r="H32" i="58"/>
  <c r="H31" i="58"/>
  <c r="H30" i="58"/>
  <c r="H29" i="58"/>
  <c r="H28" i="58"/>
  <c r="H27" i="58"/>
  <c r="L27" i="58"/>
  <c r="H26" i="58"/>
  <c r="H25" i="58"/>
  <c r="L25" i="58"/>
  <c r="H24" i="58"/>
  <c r="L24" i="58"/>
  <c r="H23" i="58"/>
  <c r="L23" i="58"/>
  <c r="H22" i="58"/>
  <c r="H21" i="58"/>
  <c r="L21" i="58"/>
  <c r="H20" i="58"/>
  <c r="L20" i="58"/>
  <c r="H19" i="58"/>
  <c r="L19" i="58"/>
  <c r="H18" i="58"/>
  <c r="H17" i="58"/>
  <c r="L17" i="58"/>
  <c r="H16" i="58"/>
  <c r="L16" i="58"/>
  <c r="H15" i="58"/>
  <c r="L15" i="58"/>
  <c r="H14" i="58"/>
  <c r="H13" i="58"/>
  <c r="L13" i="58"/>
  <c r="B75" i="58"/>
  <c r="B73" i="58"/>
  <c r="B72" i="58"/>
  <c r="B70" i="58"/>
  <c r="B69" i="58"/>
  <c r="B66" i="58"/>
  <c r="B65" i="58"/>
  <c r="B64" i="58"/>
  <c r="B63" i="58"/>
  <c r="B62" i="58"/>
  <c r="B61" i="58"/>
  <c r="B60" i="58"/>
  <c r="B59" i="58"/>
  <c r="B58" i="58"/>
  <c r="B57" i="58"/>
  <c r="B55" i="58"/>
  <c r="B54" i="58"/>
  <c r="B53" i="58"/>
  <c r="B52" i="58"/>
  <c r="B51" i="58"/>
  <c r="B50" i="58"/>
  <c r="B48" i="58"/>
  <c r="B46" i="58"/>
  <c r="B45" i="58"/>
  <c r="B44" i="58"/>
  <c r="B43" i="58"/>
  <c r="B42" i="58"/>
  <c r="F42" i="58"/>
  <c r="B38" i="58"/>
  <c r="B36" i="58"/>
  <c r="F36" i="58"/>
  <c r="B34" i="58"/>
  <c r="B33" i="58"/>
  <c r="F33" i="58"/>
  <c r="G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F13" i="58"/>
  <c r="F28" i="58"/>
  <c r="F26" i="58"/>
  <c r="F24" i="58"/>
  <c r="F22" i="58"/>
  <c r="F20" i="58"/>
  <c r="F18" i="58"/>
  <c r="F16" i="58"/>
  <c r="F14" i="58"/>
  <c r="H75" i="59"/>
  <c r="H73" i="59"/>
  <c r="H72" i="59"/>
  <c r="H70" i="59"/>
  <c r="H69" i="59"/>
  <c r="H66" i="59"/>
  <c r="H65" i="59"/>
  <c r="H64" i="59"/>
  <c r="H63" i="59"/>
  <c r="H62" i="59"/>
  <c r="H61" i="59"/>
  <c r="H60" i="59"/>
  <c r="H59" i="59"/>
  <c r="H58" i="59"/>
  <c r="H57" i="59"/>
  <c r="H55" i="59"/>
  <c r="H54" i="59"/>
  <c r="H53" i="59"/>
  <c r="H52" i="59"/>
  <c r="H51" i="59"/>
  <c r="H50" i="59"/>
  <c r="H48" i="59"/>
  <c r="H46" i="59"/>
  <c r="H45" i="59"/>
  <c r="H44" i="59"/>
  <c r="H43" i="59"/>
  <c r="H42" i="59"/>
  <c r="H38" i="59"/>
  <c r="H36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J75" i="59"/>
  <c r="J73" i="59"/>
  <c r="J72" i="59"/>
  <c r="J70" i="59"/>
  <c r="J69" i="59"/>
  <c r="J66" i="59"/>
  <c r="J65" i="59"/>
  <c r="J64" i="59"/>
  <c r="J63" i="59"/>
  <c r="J62" i="59"/>
  <c r="J61" i="59"/>
  <c r="J60" i="59"/>
  <c r="J59" i="59"/>
  <c r="J58" i="59"/>
  <c r="J57" i="59"/>
  <c r="J55" i="59"/>
  <c r="J54" i="59"/>
  <c r="J53" i="59"/>
  <c r="J52" i="59"/>
  <c r="J51" i="59"/>
  <c r="J50" i="59"/>
  <c r="J48" i="59"/>
  <c r="J46" i="59"/>
  <c r="J45" i="59"/>
  <c r="J44" i="59"/>
  <c r="J43" i="59"/>
  <c r="J42" i="59"/>
  <c r="J38" i="59"/>
  <c r="J36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D75" i="59"/>
  <c r="D73" i="59"/>
  <c r="D72" i="59"/>
  <c r="D70" i="59"/>
  <c r="D69" i="59"/>
  <c r="D66" i="59"/>
  <c r="D65" i="59"/>
  <c r="D64" i="59"/>
  <c r="D63" i="59"/>
  <c r="D62" i="59"/>
  <c r="D61" i="59"/>
  <c r="D60" i="59"/>
  <c r="D59" i="59"/>
  <c r="D58" i="59"/>
  <c r="D57" i="59"/>
  <c r="D55" i="59"/>
  <c r="D54" i="59"/>
  <c r="D53" i="59"/>
  <c r="D52" i="59"/>
  <c r="D51" i="59"/>
  <c r="D50" i="59"/>
  <c r="D48" i="59"/>
  <c r="D46" i="59"/>
  <c r="D45" i="59"/>
  <c r="D44" i="59"/>
  <c r="D43" i="59"/>
  <c r="D42" i="59"/>
  <c r="D38" i="59"/>
  <c r="D36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B75" i="59"/>
  <c r="B73" i="59"/>
  <c r="B72" i="59"/>
  <c r="B70" i="59"/>
  <c r="B69" i="59"/>
  <c r="B66" i="59"/>
  <c r="B65" i="59"/>
  <c r="B64" i="59"/>
  <c r="B63" i="59"/>
  <c r="B62" i="59"/>
  <c r="B61" i="59"/>
  <c r="B60" i="59"/>
  <c r="B59" i="59"/>
  <c r="B58" i="59"/>
  <c r="B57" i="59"/>
  <c r="B55" i="59"/>
  <c r="B54" i="59"/>
  <c r="B53" i="59"/>
  <c r="B52" i="59"/>
  <c r="B51" i="59"/>
  <c r="B50" i="59"/>
  <c r="B48" i="59"/>
  <c r="B46" i="59"/>
  <c r="B45" i="59"/>
  <c r="B44" i="59"/>
  <c r="B43" i="59"/>
  <c r="B42" i="59"/>
  <c r="B38" i="59"/>
  <c r="B36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4" i="59"/>
  <c r="B13" i="59"/>
  <c r="L66" i="58"/>
  <c r="L62" i="58"/>
  <c r="F51" i="58"/>
  <c r="F48" i="58"/>
  <c r="F45" i="58"/>
  <c r="F43" i="58"/>
  <c r="L39" i="58"/>
  <c r="K39" i="58"/>
  <c r="I39" i="58"/>
  <c r="F39" i="58"/>
  <c r="E39" i="58"/>
  <c r="C39" i="58"/>
  <c r="F38" i="58"/>
  <c r="F34" i="58"/>
  <c r="L26" i="58"/>
  <c r="F25" i="58"/>
  <c r="F23" i="58"/>
  <c r="F21" i="58"/>
  <c r="F19" i="58"/>
  <c r="F17" i="58"/>
  <c r="L75" i="59"/>
  <c r="F75" i="59"/>
  <c r="L72" i="59"/>
  <c r="F72" i="59"/>
  <c r="L70" i="59"/>
  <c r="F70" i="59"/>
  <c r="L69" i="59"/>
  <c r="F69" i="59"/>
  <c r="L63" i="59"/>
  <c r="L62" i="59"/>
  <c r="L61" i="59"/>
  <c r="L39" i="59"/>
  <c r="K39" i="59"/>
  <c r="I39" i="59"/>
  <c r="F39" i="59"/>
  <c r="E39" i="59"/>
  <c r="C39" i="59"/>
  <c r="F38" i="59"/>
  <c r="F34" i="59"/>
  <c r="F32" i="59"/>
  <c r="G32" i="59"/>
  <c r="F31" i="59"/>
  <c r="G31" i="59"/>
  <c r="I76" i="25"/>
  <c r="M15" i="25"/>
  <c r="K76" i="25"/>
  <c r="M13" i="25"/>
  <c r="M40" i="25"/>
  <c r="M47" i="25"/>
  <c r="M50" i="25"/>
  <c r="M52" i="25"/>
  <c r="M55" i="25"/>
  <c r="M16" i="25"/>
  <c r="M18" i="25"/>
  <c r="M21" i="25"/>
  <c r="M23" i="25"/>
  <c r="M25" i="25"/>
  <c r="M27" i="25"/>
  <c r="M29" i="25"/>
  <c r="M36" i="25"/>
  <c r="M39" i="25"/>
  <c r="M57" i="25"/>
  <c r="M59" i="25"/>
  <c r="M61" i="25"/>
  <c r="M63" i="25"/>
  <c r="M65" i="25"/>
  <c r="M67" i="25"/>
  <c r="M70" i="25"/>
  <c r="C76" i="25"/>
  <c r="G40" i="25"/>
  <c r="G13" i="25"/>
  <c r="G46" i="25"/>
  <c r="G50" i="25"/>
  <c r="G52" i="25"/>
  <c r="G55" i="25"/>
  <c r="E76" i="25"/>
  <c r="G17" i="25"/>
  <c r="G19" i="25"/>
  <c r="G22" i="25"/>
  <c r="G24" i="25"/>
  <c r="G26" i="25"/>
  <c r="G28" i="25"/>
  <c r="G34" i="25"/>
  <c r="G38" i="25"/>
  <c r="G47" i="25"/>
  <c r="G57" i="25"/>
  <c r="G59" i="25"/>
  <c r="G61" i="25"/>
  <c r="G63" i="25"/>
  <c r="G65" i="25"/>
  <c r="G69" i="25"/>
  <c r="G72" i="25"/>
  <c r="G76" i="25"/>
  <c r="M74" i="47"/>
  <c r="M40" i="47"/>
  <c r="M47" i="47"/>
  <c r="I76" i="47"/>
  <c r="M13" i="47"/>
  <c r="M16" i="47"/>
  <c r="M18" i="47"/>
  <c r="M21" i="47"/>
  <c r="M23" i="47"/>
  <c r="M25" i="47"/>
  <c r="M27" i="47"/>
  <c r="M29" i="47"/>
  <c r="M36" i="47"/>
  <c r="M39" i="47"/>
  <c r="M48" i="47"/>
  <c r="M51" i="47"/>
  <c r="M53" i="47"/>
  <c r="M56" i="47"/>
  <c r="M58" i="47"/>
  <c r="M60" i="47"/>
  <c r="M62" i="47"/>
  <c r="M64" i="47"/>
  <c r="M66" i="47"/>
  <c r="M70" i="47"/>
  <c r="M73" i="47"/>
  <c r="K76" i="47"/>
  <c r="G56" i="42"/>
  <c r="G74" i="42"/>
  <c r="C76" i="42"/>
  <c r="G40" i="42"/>
  <c r="G47" i="42"/>
  <c r="G67" i="37"/>
  <c r="L18" i="58"/>
  <c r="K18" i="58"/>
  <c r="L60" i="58"/>
  <c r="I60" i="58"/>
  <c r="L64" i="58"/>
  <c r="I64" i="58"/>
  <c r="F15" i="58"/>
  <c r="F27" i="58"/>
  <c r="E27" i="58"/>
  <c r="F44" i="58"/>
  <c r="F50" i="58"/>
  <c r="F52" i="58"/>
  <c r="M67" i="4"/>
  <c r="M47" i="4"/>
  <c r="M74" i="4"/>
  <c r="M14" i="4"/>
  <c r="M17" i="4"/>
  <c r="M19" i="4"/>
  <c r="M22" i="4"/>
  <c r="M24" i="4"/>
  <c r="M26" i="4"/>
  <c r="M28" i="4"/>
  <c r="M34" i="4"/>
  <c r="M38" i="4"/>
  <c r="M46" i="4"/>
  <c r="M50" i="4"/>
  <c r="M52" i="4"/>
  <c r="M55" i="4"/>
  <c r="M57" i="4"/>
  <c r="M59" i="4"/>
  <c r="M61" i="4"/>
  <c r="M63" i="4"/>
  <c r="M65" i="4"/>
  <c r="M69" i="4"/>
  <c r="M72" i="4"/>
  <c r="M76" i="4"/>
  <c r="M15" i="4"/>
  <c r="M40" i="4"/>
  <c r="G67" i="6"/>
  <c r="G15" i="6"/>
  <c r="G40" i="6"/>
  <c r="G74" i="6"/>
  <c r="G14" i="6"/>
  <c r="G17" i="6"/>
  <c r="G19" i="6"/>
  <c r="G22" i="6"/>
  <c r="G24" i="6"/>
  <c r="G26" i="6"/>
  <c r="G28" i="6"/>
  <c r="G34" i="6"/>
  <c r="G38" i="6"/>
  <c r="G46" i="6"/>
  <c r="G50" i="6"/>
  <c r="G52" i="6"/>
  <c r="G55" i="6"/>
  <c r="G58" i="6"/>
  <c r="G60" i="6"/>
  <c r="G62" i="6"/>
  <c r="G64" i="6"/>
  <c r="G66" i="6"/>
  <c r="G70" i="6"/>
  <c r="F53" i="59"/>
  <c r="H47" i="58"/>
  <c r="D40" i="58"/>
  <c r="D56" i="58"/>
  <c r="D74" i="58"/>
  <c r="J47" i="58"/>
  <c r="G76" i="43"/>
  <c r="G73" i="43"/>
  <c r="G72" i="43"/>
  <c r="G70" i="43"/>
  <c r="G69" i="43"/>
  <c r="G66" i="43"/>
  <c r="G65" i="43"/>
  <c r="G64" i="43"/>
  <c r="G63" i="43"/>
  <c r="G62" i="43"/>
  <c r="G61" i="43"/>
  <c r="G60" i="43"/>
  <c r="G59" i="43"/>
  <c r="G58" i="43"/>
  <c r="G57" i="43"/>
  <c r="G55" i="43"/>
  <c r="G53" i="43"/>
  <c r="G52" i="43"/>
  <c r="G51" i="43"/>
  <c r="G50" i="43"/>
  <c r="G48" i="43"/>
  <c r="G46" i="43"/>
  <c r="G39" i="43"/>
  <c r="G38" i="43"/>
  <c r="G36" i="43"/>
  <c r="G34" i="43"/>
  <c r="G29" i="43"/>
  <c r="G28" i="43"/>
  <c r="G27" i="43"/>
  <c r="G26" i="43"/>
  <c r="G25" i="43"/>
  <c r="G24" i="43"/>
  <c r="G23" i="43"/>
  <c r="G22" i="43"/>
  <c r="G21" i="43"/>
  <c r="G19" i="43"/>
  <c r="G18" i="43"/>
  <c r="G17" i="43"/>
  <c r="G16" i="43"/>
  <c r="G14" i="43"/>
  <c r="G13" i="43"/>
  <c r="G40" i="43"/>
  <c r="G47" i="43"/>
  <c r="G74" i="43"/>
  <c r="G56" i="43"/>
  <c r="G76" i="5"/>
  <c r="G73" i="5"/>
  <c r="G72" i="5"/>
  <c r="G70" i="5"/>
  <c r="G69" i="5"/>
  <c r="G66" i="5"/>
  <c r="G65" i="5"/>
  <c r="G64" i="5"/>
  <c r="G63" i="5"/>
  <c r="G62" i="5"/>
  <c r="G61" i="5"/>
  <c r="G60" i="5"/>
  <c r="G59" i="5"/>
  <c r="G58" i="5"/>
  <c r="G57" i="5"/>
  <c r="G55" i="5"/>
  <c r="G53" i="5"/>
  <c r="G52" i="5"/>
  <c r="G51" i="5"/>
  <c r="G50" i="5"/>
  <c r="G48" i="5"/>
  <c r="G46" i="5"/>
  <c r="G39" i="5"/>
  <c r="G38" i="5"/>
  <c r="G36" i="5"/>
  <c r="G34" i="5"/>
  <c r="G29" i="5"/>
  <c r="G28" i="5"/>
  <c r="G27" i="5"/>
  <c r="G26" i="5"/>
  <c r="G25" i="5"/>
  <c r="G24" i="5"/>
  <c r="G23" i="5"/>
  <c r="G22" i="5"/>
  <c r="G21" i="5"/>
  <c r="G19" i="5"/>
  <c r="G18" i="5"/>
  <c r="G17" i="5"/>
  <c r="G16" i="5"/>
  <c r="G14" i="5"/>
  <c r="G13" i="5"/>
  <c r="G74" i="5"/>
  <c r="G47" i="5"/>
  <c r="G40" i="5"/>
  <c r="G56" i="5"/>
  <c r="C76" i="38"/>
  <c r="G15" i="5"/>
  <c r="M67" i="11"/>
  <c r="M74" i="11"/>
  <c r="K76" i="11"/>
  <c r="K76" i="12"/>
  <c r="M43" i="12"/>
  <c r="M44" i="12"/>
  <c r="M45" i="12"/>
  <c r="M76" i="12"/>
  <c r="M16" i="12"/>
  <c r="M17" i="12"/>
  <c r="M18" i="12"/>
  <c r="M19" i="12"/>
  <c r="M21" i="12"/>
  <c r="M22" i="12"/>
  <c r="M23" i="12"/>
  <c r="M24" i="12"/>
  <c r="M25" i="12"/>
  <c r="M26" i="12"/>
  <c r="M27" i="12"/>
  <c r="M28" i="12"/>
  <c r="M29" i="12"/>
  <c r="M34" i="12"/>
  <c r="M36" i="12"/>
  <c r="M38" i="12"/>
  <c r="M56" i="12"/>
  <c r="M57" i="12"/>
  <c r="M58" i="12"/>
  <c r="M59" i="12"/>
  <c r="M60" i="12"/>
  <c r="M61" i="12"/>
  <c r="M62" i="12"/>
  <c r="M63" i="12"/>
  <c r="M64" i="12"/>
  <c r="M65" i="12"/>
  <c r="M66" i="12"/>
  <c r="M69" i="12"/>
  <c r="M70" i="12"/>
  <c r="M72" i="12"/>
  <c r="M73" i="12"/>
  <c r="M13" i="12"/>
  <c r="M14" i="12"/>
  <c r="M39" i="12"/>
  <c r="M46" i="12"/>
  <c r="M48" i="12"/>
  <c r="M50" i="12"/>
  <c r="M51" i="12"/>
  <c r="M52" i="12"/>
  <c r="M53" i="12"/>
  <c r="M55" i="12"/>
  <c r="M74" i="12"/>
  <c r="M76" i="14"/>
  <c r="M73" i="14"/>
  <c r="M72" i="14"/>
  <c r="M70" i="14"/>
  <c r="M69" i="14"/>
  <c r="M66" i="14"/>
  <c r="M65" i="14"/>
  <c r="M64" i="14"/>
  <c r="M63" i="14"/>
  <c r="M62" i="14"/>
  <c r="M61" i="14"/>
  <c r="M16" i="14"/>
  <c r="M17" i="14"/>
  <c r="M18" i="14"/>
  <c r="M19" i="14"/>
  <c r="M21" i="14"/>
  <c r="M22" i="14"/>
  <c r="M23" i="14"/>
  <c r="M24" i="14"/>
  <c r="M25" i="14"/>
  <c r="M26" i="14"/>
  <c r="M27" i="14"/>
  <c r="M28" i="14"/>
  <c r="M29" i="14"/>
  <c r="M34" i="14"/>
  <c r="M36" i="14"/>
  <c r="M38" i="14"/>
  <c r="M39" i="14"/>
  <c r="M46" i="14"/>
  <c r="M48" i="14"/>
  <c r="M50" i="14"/>
  <c r="M51" i="14"/>
  <c r="M52" i="14"/>
  <c r="M53" i="14"/>
  <c r="M55" i="14"/>
  <c r="M74" i="14"/>
  <c r="M13" i="14"/>
  <c r="M14" i="14"/>
  <c r="M56" i="14"/>
  <c r="M57" i="14"/>
  <c r="M58" i="14"/>
  <c r="M59" i="14"/>
  <c r="M60" i="14"/>
  <c r="G76" i="24"/>
  <c r="G55" i="24"/>
  <c r="G53" i="24"/>
  <c r="G52" i="24"/>
  <c r="G51" i="24"/>
  <c r="G50" i="24"/>
  <c r="G48" i="24"/>
  <c r="G46" i="24"/>
  <c r="G73" i="24"/>
  <c r="G72" i="24"/>
  <c r="G70" i="24"/>
  <c r="G69" i="24"/>
  <c r="G66" i="24"/>
  <c r="G65" i="24"/>
  <c r="G64" i="24"/>
  <c r="G63" i="24"/>
  <c r="G62" i="24"/>
  <c r="G61" i="24"/>
  <c r="G60" i="24"/>
  <c r="G59" i="24"/>
  <c r="G58" i="24"/>
  <c r="G57" i="24"/>
  <c r="G56" i="24"/>
  <c r="G47" i="24"/>
  <c r="G39" i="24"/>
  <c r="G38" i="24"/>
  <c r="G36" i="24"/>
  <c r="G34" i="24"/>
  <c r="G29" i="24"/>
  <c r="G28" i="24"/>
  <c r="G27" i="24"/>
  <c r="G26" i="24"/>
  <c r="G25" i="24"/>
  <c r="G24" i="24"/>
  <c r="G23" i="24"/>
  <c r="G22" i="24"/>
  <c r="G21" i="24"/>
  <c r="G19" i="24"/>
  <c r="G18" i="24"/>
  <c r="G17" i="24"/>
  <c r="G16" i="24"/>
  <c r="G14" i="24"/>
  <c r="G13" i="24"/>
  <c r="E76" i="24"/>
  <c r="G74" i="24"/>
  <c r="C76" i="24"/>
  <c r="G76" i="31"/>
  <c r="G73" i="31"/>
  <c r="G72" i="31"/>
  <c r="G70" i="31"/>
  <c r="G69" i="31"/>
  <c r="G66" i="31"/>
  <c r="G65" i="31"/>
  <c r="G64" i="31"/>
  <c r="G63" i="31"/>
  <c r="G62" i="31"/>
  <c r="G61" i="31"/>
  <c r="G60" i="31"/>
  <c r="G59" i="31"/>
  <c r="G58" i="31"/>
  <c r="G57" i="31"/>
  <c r="G55" i="31"/>
  <c r="G53" i="31"/>
  <c r="G52" i="31"/>
  <c r="G51" i="31"/>
  <c r="G50" i="31"/>
  <c r="G48" i="31"/>
  <c r="G46" i="31"/>
  <c r="G39" i="31"/>
  <c r="G38" i="31"/>
  <c r="G36" i="31"/>
  <c r="G34" i="31"/>
  <c r="G29" i="31"/>
  <c r="G28" i="31"/>
  <c r="G27" i="31"/>
  <c r="G26" i="31"/>
  <c r="G25" i="31"/>
  <c r="G24" i="31"/>
  <c r="G23" i="31"/>
  <c r="G22" i="31"/>
  <c r="G21" i="31"/>
  <c r="G19" i="31"/>
  <c r="G18" i="31"/>
  <c r="G17" i="31"/>
  <c r="G16" i="31"/>
  <c r="G14" i="31"/>
  <c r="G13" i="31"/>
  <c r="G40" i="31"/>
  <c r="G74" i="31"/>
  <c r="E76" i="31"/>
  <c r="G47" i="31"/>
  <c r="C76" i="31"/>
  <c r="G56" i="31"/>
  <c r="E76" i="43"/>
  <c r="G67" i="43"/>
  <c r="G15" i="43"/>
  <c r="I76" i="11"/>
  <c r="M40" i="12"/>
  <c r="G76" i="12"/>
  <c r="G46" i="12"/>
  <c r="G48" i="12"/>
  <c r="G50" i="12"/>
  <c r="G51" i="12"/>
  <c r="G52" i="12"/>
  <c r="G53" i="12"/>
  <c r="G55" i="12"/>
  <c r="G13" i="12"/>
  <c r="G14" i="12"/>
  <c r="G39" i="12"/>
  <c r="G16" i="12"/>
  <c r="G17" i="12"/>
  <c r="G18" i="12"/>
  <c r="G19" i="12"/>
  <c r="G21" i="12"/>
  <c r="G22" i="12"/>
  <c r="G23" i="12"/>
  <c r="G24" i="12"/>
  <c r="G25" i="12"/>
  <c r="G26" i="12"/>
  <c r="G27" i="12"/>
  <c r="G28" i="12"/>
  <c r="G29" i="12"/>
  <c r="G34" i="12"/>
  <c r="G36" i="12"/>
  <c r="G38" i="12"/>
  <c r="G57" i="12"/>
  <c r="G58" i="12"/>
  <c r="G59" i="12"/>
  <c r="G60" i="12"/>
  <c r="G61" i="12"/>
  <c r="G62" i="12"/>
  <c r="G63" i="12"/>
  <c r="G64" i="12"/>
  <c r="G65" i="12"/>
  <c r="G66" i="12"/>
  <c r="G69" i="12"/>
  <c r="G70" i="12"/>
  <c r="G72" i="12"/>
  <c r="G73" i="12"/>
  <c r="G74" i="12"/>
  <c r="G76" i="13"/>
  <c r="G39" i="13"/>
  <c r="G46" i="13"/>
  <c r="G48" i="13"/>
  <c r="G50" i="13"/>
  <c r="G51" i="13"/>
  <c r="G52" i="13"/>
  <c r="G53" i="13"/>
  <c r="G55" i="13"/>
  <c r="G13" i="13"/>
  <c r="G14" i="13"/>
  <c r="G16" i="13"/>
  <c r="G17" i="13"/>
  <c r="G18" i="13"/>
  <c r="G19" i="13"/>
  <c r="G21" i="13"/>
  <c r="G22" i="13"/>
  <c r="G23" i="13"/>
  <c r="G24" i="13"/>
  <c r="G25" i="13"/>
  <c r="G26" i="13"/>
  <c r="G27" i="13"/>
  <c r="G28" i="13"/>
  <c r="G29" i="13"/>
  <c r="G34" i="13"/>
  <c r="G36" i="13"/>
  <c r="G38" i="13"/>
  <c r="G57" i="13"/>
  <c r="G58" i="13"/>
  <c r="G59" i="13"/>
  <c r="G60" i="13"/>
  <c r="G61" i="13"/>
  <c r="G62" i="13"/>
  <c r="G63" i="13"/>
  <c r="G64" i="13"/>
  <c r="G65" i="13"/>
  <c r="G66" i="13"/>
  <c r="G69" i="13"/>
  <c r="G70" i="13"/>
  <c r="G72" i="13"/>
  <c r="G73" i="13"/>
  <c r="G74" i="13"/>
  <c r="M40" i="14"/>
  <c r="G15" i="31"/>
  <c r="G76" i="33"/>
  <c r="G53" i="33"/>
  <c r="G52" i="33"/>
  <c r="G51" i="33"/>
  <c r="G50" i="33"/>
  <c r="G48" i="33"/>
  <c r="G46" i="33"/>
  <c r="G39" i="33"/>
  <c r="G38" i="33"/>
  <c r="G36" i="33"/>
  <c r="G34" i="33"/>
  <c r="G29" i="33"/>
  <c r="G28" i="33"/>
  <c r="G27" i="33"/>
  <c r="G26" i="33"/>
  <c r="G25" i="33"/>
  <c r="G24" i="33"/>
  <c r="G23" i="33"/>
  <c r="G22" i="33"/>
  <c r="G21" i="33"/>
  <c r="G19" i="33"/>
  <c r="G18" i="33"/>
  <c r="G17" i="33"/>
  <c r="G16" i="33"/>
  <c r="G14" i="33"/>
  <c r="G13" i="33"/>
  <c r="G40" i="33"/>
  <c r="G47" i="33"/>
  <c r="G55" i="33"/>
  <c r="G57" i="33"/>
  <c r="G58" i="33"/>
  <c r="G59" i="33"/>
  <c r="G60" i="33"/>
  <c r="G61" i="33"/>
  <c r="G62" i="33"/>
  <c r="G63" i="33"/>
  <c r="G64" i="33"/>
  <c r="G65" i="33"/>
  <c r="G66" i="33"/>
  <c r="G69" i="33"/>
  <c r="G70" i="33"/>
  <c r="G72" i="33"/>
  <c r="G73" i="33"/>
  <c r="G74" i="33"/>
  <c r="B74" i="59"/>
  <c r="F36" i="59"/>
  <c r="H40" i="58"/>
  <c r="H56" i="58"/>
  <c r="H74" i="58"/>
  <c r="D47" i="58"/>
  <c r="L14" i="58"/>
  <c r="K14" i="58"/>
  <c r="L22" i="58"/>
  <c r="I22" i="58"/>
  <c r="L28" i="58"/>
  <c r="I28" i="58"/>
  <c r="J40" i="58"/>
  <c r="J56" i="58"/>
  <c r="L70" i="58"/>
  <c r="I70" i="58"/>
  <c r="J74" i="58"/>
  <c r="G76" i="47"/>
  <c r="G73" i="47"/>
  <c r="G72" i="47"/>
  <c r="G70" i="47"/>
  <c r="G69" i="47"/>
  <c r="G66" i="47"/>
  <c r="G65" i="47"/>
  <c r="G64" i="47"/>
  <c r="G63" i="47"/>
  <c r="G62" i="47"/>
  <c r="G61" i="47"/>
  <c r="G60" i="47"/>
  <c r="G59" i="47"/>
  <c r="G58" i="47"/>
  <c r="G57" i="47"/>
  <c r="G55" i="47"/>
  <c r="G53" i="47"/>
  <c r="G52" i="47"/>
  <c r="G51" i="47"/>
  <c r="G50" i="47"/>
  <c r="G48" i="47"/>
  <c r="G46" i="47"/>
  <c r="G39" i="47"/>
  <c r="G38" i="47"/>
  <c r="G36" i="47"/>
  <c r="G34" i="47"/>
  <c r="G29" i="47"/>
  <c r="G28" i="47"/>
  <c r="G27" i="47"/>
  <c r="G26" i="47"/>
  <c r="G25" i="47"/>
  <c r="G24" i="47"/>
  <c r="G23" i="47"/>
  <c r="G22" i="47"/>
  <c r="G21" i="47"/>
  <c r="G19" i="47"/>
  <c r="G18" i="47"/>
  <c r="G17" i="47"/>
  <c r="G16" i="47"/>
  <c r="G14" i="47"/>
  <c r="G13" i="47"/>
  <c r="G40" i="47"/>
  <c r="G47" i="47"/>
  <c r="G74" i="47"/>
  <c r="G56" i="47"/>
  <c r="G76" i="38"/>
  <c r="G73" i="38"/>
  <c r="G72" i="38"/>
  <c r="G70" i="38"/>
  <c r="G69" i="38"/>
  <c r="G66" i="38"/>
  <c r="G65" i="38"/>
  <c r="G64" i="38"/>
  <c r="G63" i="38"/>
  <c r="G62" i="38"/>
  <c r="G61" i="38"/>
  <c r="G60" i="38"/>
  <c r="G59" i="38"/>
  <c r="G58" i="38"/>
  <c r="G57" i="38"/>
  <c r="G55" i="38"/>
  <c r="G53" i="38"/>
  <c r="G52" i="38"/>
  <c r="G51" i="38"/>
  <c r="G50" i="38"/>
  <c r="G48" i="38"/>
  <c r="G46" i="38"/>
  <c r="G39" i="38"/>
  <c r="G38" i="38"/>
  <c r="G36" i="38"/>
  <c r="G34" i="38"/>
  <c r="G29" i="38"/>
  <c r="G28" i="38"/>
  <c r="G27" i="38"/>
  <c r="G26" i="38"/>
  <c r="G25" i="38"/>
  <c r="G24" i="38"/>
  <c r="G23" i="38"/>
  <c r="G22" i="38"/>
  <c r="G21" i="38"/>
  <c r="G19" i="38"/>
  <c r="G18" i="38"/>
  <c r="G17" i="38"/>
  <c r="G16" i="38"/>
  <c r="G14" i="38"/>
  <c r="G13" i="38"/>
  <c r="G74" i="38"/>
  <c r="G47" i="38"/>
  <c r="G40" i="38"/>
  <c r="G56" i="38"/>
  <c r="C76" i="5"/>
  <c r="M76" i="11"/>
  <c r="M18" i="11"/>
  <c r="M17" i="11"/>
  <c r="M16" i="11"/>
  <c r="M14" i="11"/>
  <c r="M13" i="11"/>
  <c r="M15" i="11"/>
  <c r="M19" i="11"/>
  <c r="M21" i="11"/>
  <c r="M22" i="11"/>
  <c r="M23" i="11"/>
  <c r="M24" i="11"/>
  <c r="M25" i="11"/>
  <c r="M26" i="11"/>
  <c r="M27" i="11"/>
  <c r="M28" i="11"/>
  <c r="M29" i="11"/>
  <c r="M34" i="11"/>
  <c r="M36" i="11"/>
  <c r="M38" i="11"/>
  <c r="M39" i="11"/>
  <c r="M46" i="11"/>
  <c r="M48" i="11"/>
  <c r="M50" i="11"/>
  <c r="M51" i="11"/>
  <c r="M52" i="11"/>
  <c r="M53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9" i="11"/>
  <c r="M70" i="11"/>
  <c r="M72" i="11"/>
  <c r="M73" i="11"/>
  <c r="E76" i="12"/>
  <c r="G43" i="12"/>
  <c r="G44" i="12"/>
  <c r="G45" i="12"/>
  <c r="E76" i="13"/>
  <c r="G43" i="13"/>
  <c r="G44" i="13"/>
  <c r="G45" i="13"/>
  <c r="C67" i="14"/>
  <c r="E67" i="14"/>
  <c r="F76" i="14"/>
  <c r="M76" i="13"/>
  <c r="M13" i="13"/>
  <c r="M14" i="13"/>
  <c r="M16" i="13"/>
  <c r="M17" i="13"/>
  <c r="M18" i="13"/>
  <c r="M19" i="13"/>
  <c r="M21" i="13"/>
  <c r="M22" i="13"/>
  <c r="M23" i="13"/>
  <c r="M24" i="13"/>
  <c r="M25" i="13"/>
  <c r="M26" i="13"/>
  <c r="M27" i="13"/>
  <c r="M28" i="13"/>
  <c r="M29" i="13"/>
  <c r="M34" i="13"/>
  <c r="M36" i="13"/>
  <c r="M38" i="13"/>
  <c r="M46" i="13"/>
  <c r="M48" i="13"/>
  <c r="M50" i="13"/>
  <c r="M51" i="13"/>
  <c r="M52" i="13"/>
  <c r="M53" i="13"/>
  <c r="M55" i="13"/>
  <c r="M39" i="13"/>
  <c r="M56" i="13"/>
  <c r="M57" i="13"/>
  <c r="M58" i="13"/>
  <c r="M59" i="13"/>
  <c r="M60" i="13"/>
  <c r="M61" i="13"/>
  <c r="M62" i="13"/>
  <c r="M63" i="13"/>
  <c r="M64" i="13"/>
  <c r="M65" i="13"/>
  <c r="M66" i="13"/>
  <c r="M69" i="13"/>
  <c r="M70" i="13"/>
  <c r="M72" i="13"/>
  <c r="M73" i="13"/>
  <c r="M74" i="13"/>
  <c r="M76" i="33"/>
  <c r="M53" i="33"/>
  <c r="M52" i="33"/>
  <c r="M51" i="33"/>
  <c r="M50" i="33"/>
  <c r="M48" i="33"/>
  <c r="M46" i="33"/>
  <c r="M39" i="33"/>
  <c r="M38" i="33"/>
  <c r="M36" i="33"/>
  <c r="M34" i="33"/>
  <c r="M29" i="33"/>
  <c r="M28" i="33"/>
  <c r="M27" i="33"/>
  <c r="M26" i="33"/>
  <c r="M25" i="33"/>
  <c r="M24" i="33"/>
  <c r="M23" i="33"/>
  <c r="M22" i="33"/>
  <c r="M21" i="33"/>
  <c r="M19" i="33"/>
  <c r="M18" i="33"/>
  <c r="M17" i="33"/>
  <c r="M16" i="33"/>
  <c r="M14" i="33"/>
  <c r="M13" i="33"/>
  <c r="M55" i="33"/>
  <c r="M40" i="33"/>
  <c r="M47" i="33"/>
  <c r="M56" i="33"/>
  <c r="M57" i="33"/>
  <c r="M58" i="33"/>
  <c r="M59" i="33"/>
  <c r="M60" i="33"/>
  <c r="M61" i="33"/>
  <c r="M62" i="33"/>
  <c r="M63" i="33"/>
  <c r="M64" i="33"/>
  <c r="M65" i="33"/>
  <c r="M66" i="33"/>
  <c r="M69" i="33"/>
  <c r="M70" i="33"/>
  <c r="M72" i="33"/>
  <c r="M73" i="33"/>
  <c r="M74" i="33"/>
  <c r="E76" i="47"/>
  <c r="G67" i="47"/>
  <c r="G67" i="38"/>
  <c r="G67" i="5"/>
  <c r="M40" i="11"/>
  <c r="G76" i="11"/>
  <c r="G18" i="11"/>
  <c r="G17" i="11"/>
  <c r="G16" i="11"/>
  <c r="G14" i="11"/>
  <c r="G13" i="11"/>
  <c r="G21" i="11"/>
  <c r="G22" i="11"/>
  <c r="G23" i="11"/>
  <c r="G24" i="11"/>
  <c r="G25" i="11"/>
  <c r="G26" i="11"/>
  <c r="G27" i="11"/>
  <c r="G28" i="11"/>
  <c r="G29" i="11"/>
  <c r="G34" i="11"/>
  <c r="G36" i="11"/>
  <c r="G38" i="11"/>
  <c r="G46" i="11"/>
  <c r="G48" i="11"/>
  <c r="G50" i="11"/>
  <c r="G51" i="11"/>
  <c r="G52" i="11"/>
  <c r="G53" i="11"/>
  <c r="G55" i="11"/>
  <c r="G19" i="11"/>
  <c r="G57" i="11"/>
  <c r="G58" i="11"/>
  <c r="G59" i="11"/>
  <c r="G60" i="11"/>
  <c r="G61" i="11"/>
  <c r="G62" i="11"/>
  <c r="G63" i="11"/>
  <c r="G64" i="11"/>
  <c r="G65" i="11"/>
  <c r="G66" i="11"/>
  <c r="G69" i="11"/>
  <c r="G70" i="11"/>
  <c r="G72" i="11"/>
  <c r="G73" i="11"/>
  <c r="G39" i="11"/>
  <c r="G74" i="11"/>
  <c r="C76" i="11"/>
  <c r="M47" i="12"/>
  <c r="K76" i="13"/>
  <c r="M43" i="13"/>
  <c r="M44" i="13"/>
  <c r="M45" i="13"/>
  <c r="C76" i="14"/>
  <c r="K76" i="14"/>
  <c r="M43" i="14"/>
  <c r="M44" i="14"/>
  <c r="M45" i="14"/>
  <c r="M47" i="13"/>
  <c r="M15" i="14"/>
  <c r="E76" i="14"/>
  <c r="G43" i="14"/>
  <c r="G44" i="14"/>
  <c r="G45" i="14"/>
  <c r="M47" i="14"/>
  <c r="M67" i="14"/>
  <c r="G15" i="24"/>
  <c r="G40" i="24"/>
  <c r="G67" i="31"/>
  <c r="M15" i="33"/>
  <c r="J40" i="59"/>
  <c r="J56" i="59"/>
  <c r="J74" i="59"/>
  <c r="J47" i="59"/>
  <c r="L53" i="59"/>
  <c r="H47" i="59"/>
  <c r="H40" i="59"/>
  <c r="H56" i="59"/>
  <c r="H74" i="59"/>
  <c r="D47" i="59"/>
  <c r="F33" i="59"/>
  <c r="G33" i="59"/>
  <c r="D40" i="59"/>
  <c r="D56" i="59"/>
  <c r="D67" i="59"/>
  <c r="D74" i="59"/>
  <c r="J67" i="58"/>
  <c r="J76" i="58"/>
  <c r="L61" i="58"/>
  <c r="I61" i="58"/>
  <c r="L63" i="58"/>
  <c r="K63" i="58"/>
  <c r="L65" i="58"/>
  <c r="I65" i="58"/>
  <c r="D67" i="58"/>
  <c r="D76" i="58"/>
  <c r="H67" i="58"/>
  <c r="C33" i="58"/>
  <c r="F46" i="58"/>
  <c r="H67" i="59"/>
  <c r="J67" i="59"/>
  <c r="E13" i="58"/>
  <c r="C13" i="58"/>
  <c r="K13" i="58"/>
  <c r="I13" i="58"/>
  <c r="E14" i="58"/>
  <c r="C14" i="58"/>
  <c r="I14" i="58"/>
  <c r="E15" i="58"/>
  <c r="C15" i="58"/>
  <c r="K15" i="58"/>
  <c r="I15" i="58"/>
  <c r="E16" i="58"/>
  <c r="C16" i="58"/>
  <c r="K16" i="58"/>
  <c r="I16" i="58"/>
  <c r="E17" i="58"/>
  <c r="C17" i="58"/>
  <c r="K17" i="58"/>
  <c r="I17" i="58"/>
  <c r="E18" i="58"/>
  <c r="C18" i="58"/>
  <c r="I18" i="58"/>
  <c r="E19" i="58"/>
  <c r="C19" i="58"/>
  <c r="K19" i="58"/>
  <c r="I19" i="58"/>
  <c r="G20" i="58"/>
  <c r="E20" i="58"/>
  <c r="C20" i="58"/>
  <c r="M20" i="58"/>
  <c r="K20" i="58"/>
  <c r="I20" i="58"/>
  <c r="E21" i="58"/>
  <c r="C21" i="58"/>
  <c r="K21" i="58"/>
  <c r="I21" i="58"/>
  <c r="E22" i="58"/>
  <c r="C22" i="58"/>
  <c r="K22" i="58"/>
  <c r="E23" i="58"/>
  <c r="C23" i="58"/>
  <c r="K23" i="58"/>
  <c r="I23" i="58"/>
  <c r="E24" i="58"/>
  <c r="C24" i="58"/>
  <c r="K24" i="58"/>
  <c r="I24" i="58"/>
  <c r="E25" i="58"/>
  <c r="C25" i="58"/>
  <c r="K25" i="58"/>
  <c r="I25" i="58"/>
  <c r="E26" i="58"/>
  <c r="C26" i="58"/>
  <c r="K26" i="58"/>
  <c r="I26" i="58"/>
  <c r="C27" i="58"/>
  <c r="K27" i="58"/>
  <c r="I27" i="58"/>
  <c r="E28" i="58"/>
  <c r="C28" i="58"/>
  <c r="L29" i="58"/>
  <c r="I29" i="58"/>
  <c r="L30" i="58"/>
  <c r="M30" i="58"/>
  <c r="L31" i="58"/>
  <c r="M31" i="58"/>
  <c r="F29" i="58"/>
  <c r="F30" i="58"/>
  <c r="G30" i="58"/>
  <c r="F31" i="58"/>
  <c r="G31" i="58"/>
  <c r="F32" i="58"/>
  <c r="G32" i="58"/>
  <c r="L32" i="58"/>
  <c r="M32" i="58"/>
  <c r="F47" i="58"/>
  <c r="E33" i="58"/>
  <c r="C34" i="58"/>
  <c r="C36" i="58"/>
  <c r="C38" i="58"/>
  <c r="B40" i="58"/>
  <c r="C42" i="58"/>
  <c r="C43" i="58"/>
  <c r="C44" i="58"/>
  <c r="C45" i="58"/>
  <c r="C46" i="58"/>
  <c r="B47" i="58"/>
  <c r="C48" i="58"/>
  <c r="C50" i="58"/>
  <c r="C51" i="58"/>
  <c r="C52" i="58"/>
  <c r="L33" i="58"/>
  <c r="M33" i="58"/>
  <c r="E34" i="58"/>
  <c r="L34" i="58"/>
  <c r="K34" i="58"/>
  <c r="E36" i="58"/>
  <c r="L36" i="58"/>
  <c r="E38" i="58"/>
  <c r="L38" i="58"/>
  <c r="K38" i="58"/>
  <c r="E42" i="58"/>
  <c r="L42" i="58"/>
  <c r="E43" i="58"/>
  <c r="L43" i="58"/>
  <c r="K43" i="58"/>
  <c r="E44" i="58"/>
  <c r="L44" i="58"/>
  <c r="E45" i="58"/>
  <c r="L45" i="58"/>
  <c r="K45" i="58"/>
  <c r="E46" i="58"/>
  <c r="L46" i="58"/>
  <c r="E48" i="58"/>
  <c r="L48" i="58"/>
  <c r="K48" i="58"/>
  <c r="E50" i="58"/>
  <c r="L50" i="58"/>
  <c r="E51" i="58"/>
  <c r="L51" i="58"/>
  <c r="K51" i="58"/>
  <c r="E52" i="58"/>
  <c r="L52" i="58"/>
  <c r="K60" i="58"/>
  <c r="F54" i="58"/>
  <c r="G54" i="58"/>
  <c r="L54" i="58"/>
  <c r="M54" i="58"/>
  <c r="F55" i="58"/>
  <c r="L55" i="58"/>
  <c r="B56" i="58"/>
  <c r="F57" i="58"/>
  <c r="L57" i="58"/>
  <c r="F58" i="58"/>
  <c r="L58" i="58"/>
  <c r="F59" i="58"/>
  <c r="L59" i="58"/>
  <c r="F60" i="58"/>
  <c r="I62" i="58"/>
  <c r="I63" i="58"/>
  <c r="I66" i="58"/>
  <c r="I69" i="58"/>
  <c r="I72" i="58"/>
  <c r="F61" i="58"/>
  <c r="F62" i="58"/>
  <c r="C62" i="58"/>
  <c r="K62" i="58"/>
  <c r="F63" i="58"/>
  <c r="F64" i="58"/>
  <c r="C64" i="58"/>
  <c r="F65" i="58"/>
  <c r="F66" i="58"/>
  <c r="C66" i="58"/>
  <c r="K66" i="58"/>
  <c r="F69" i="58"/>
  <c r="K69" i="58"/>
  <c r="F70" i="58"/>
  <c r="C70" i="58"/>
  <c r="K70" i="58"/>
  <c r="F72" i="58"/>
  <c r="K72" i="58"/>
  <c r="B74" i="58"/>
  <c r="F73" i="58"/>
  <c r="L73" i="58"/>
  <c r="F75" i="58"/>
  <c r="G75" i="58"/>
  <c r="L75" i="58"/>
  <c r="M75" i="58"/>
  <c r="F13" i="59"/>
  <c r="L13" i="59"/>
  <c r="I13" i="59"/>
  <c r="F14" i="59"/>
  <c r="L14" i="59"/>
  <c r="I14" i="59"/>
  <c r="L15" i="59"/>
  <c r="I15" i="59"/>
  <c r="F16" i="59"/>
  <c r="L16" i="59"/>
  <c r="I16" i="59"/>
  <c r="F17" i="59"/>
  <c r="L19" i="59"/>
  <c r="I19" i="59"/>
  <c r="F20" i="59"/>
  <c r="G20" i="59"/>
  <c r="L20" i="59"/>
  <c r="M20" i="59"/>
  <c r="F21" i="59"/>
  <c r="L21" i="59"/>
  <c r="I21" i="59"/>
  <c r="F22" i="59"/>
  <c r="L25" i="59"/>
  <c r="I25" i="59"/>
  <c r="F26" i="59"/>
  <c r="L26" i="59"/>
  <c r="I26" i="59"/>
  <c r="F27" i="59"/>
  <c r="L27" i="59"/>
  <c r="I27" i="59"/>
  <c r="F28" i="59"/>
  <c r="L28" i="59"/>
  <c r="I28" i="59"/>
  <c r="F29" i="59"/>
  <c r="L29" i="59"/>
  <c r="I29" i="59"/>
  <c r="F30" i="59"/>
  <c r="G30" i="59"/>
  <c r="L30" i="59"/>
  <c r="M30" i="59"/>
  <c r="C31" i="59"/>
  <c r="C32" i="59"/>
  <c r="C33" i="59"/>
  <c r="C34" i="59"/>
  <c r="C36" i="59"/>
  <c r="C38" i="59"/>
  <c r="B40" i="59"/>
  <c r="L17" i="59"/>
  <c r="I17" i="59"/>
  <c r="F18" i="59"/>
  <c r="L18" i="59"/>
  <c r="I18" i="59"/>
  <c r="F19" i="59"/>
  <c r="L22" i="59"/>
  <c r="I22" i="59"/>
  <c r="F23" i="59"/>
  <c r="L23" i="59"/>
  <c r="I23" i="59"/>
  <c r="F24" i="59"/>
  <c r="L24" i="59"/>
  <c r="I24" i="59"/>
  <c r="F25" i="59"/>
  <c r="E31" i="59"/>
  <c r="L31" i="59"/>
  <c r="M31" i="59"/>
  <c r="E32" i="59"/>
  <c r="L32" i="59"/>
  <c r="M32" i="59"/>
  <c r="L33" i="59"/>
  <c r="M33" i="59"/>
  <c r="E34" i="59"/>
  <c r="L34" i="59"/>
  <c r="I34" i="59"/>
  <c r="E36" i="59"/>
  <c r="L36" i="59"/>
  <c r="I36" i="59"/>
  <c r="E38" i="59"/>
  <c r="L38" i="59"/>
  <c r="L40" i="59"/>
  <c r="F42" i="59"/>
  <c r="L42" i="59"/>
  <c r="F43" i="59"/>
  <c r="L43" i="59"/>
  <c r="F44" i="59"/>
  <c r="L44" i="59"/>
  <c r="F45" i="59"/>
  <c r="L45" i="59"/>
  <c r="F46" i="59"/>
  <c r="L46" i="59"/>
  <c r="B47" i="59"/>
  <c r="F48" i="59"/>
  <c r="L48" i="59"/>
  <c r="F50" i="59"/>
  <c r="L50" i="59"/>
  <c r="F51" i="59"/>
  <c r="L51" i="59"/>
  <c r="F52" i="59"/>
  <c r="E52" i="59"/>
  <c r="L52" i="59"/>
  <c r="F54" i="59"/>
  <c r="L54" i="59"/>
  <c r="F55" i="59"/>
  <c r="L55" i="59"/>
  <c r="B56" i="59"/>
  <c r="F57" i="59"/>
  <c r="L57" i="59"/>
  <c r="F58" i="59"/>
  <c r="L58" i="59"/>
  <c r="F59" i="59"/>
  <c r="L59" i="59"/>
  <c r="F60" i="59"/>
  <c r="L60" i="59"/>
  <c r="I61" i="59"/>
  <c r="I62" i="59"/>
  <c r="I63" i="59"/>
  <c r="B67" i="59"/>
  <c r="F61" i="59"/>
  <c r="K61" i="59"/>
  <c r="F62" i="59"/>
  <c r="C62" i="59"/>
  <c r="K62" i="59"/>
  <c r="F63" i="59"/>
  <c r="K63" i="59"/>
  <c r="F64" i="59"/>
  <c r="C64" i="59"/>
  <c r="E69" i="59"/>
  <c r="C69" i="59"/>
  <c r="K69" i="59"/>
  <c r="I69" i="59"/>
  <c r="E70" i="59"/>
  <c r="C70" i="59"/>
  <c r="K70" i="59"/>
  <c r="I70" i="59"/>
  <c r="E72" i="59"/>
  <c r="C72" i="59"/>
  <c r="K72" i="59"/>
  <c r="I72" i="59"/>
  <c r="G75" i="59"/>
  <c r="E75" i="59"/>
  <c r="C75" i="59"/>
  <c r="M75" i="59"/>
  <c r="K75" i="59"/>
  <c r="I75" i="59"/>
  <c r="L64" i="59"/>
  <c r="I64" i="59"/>
  <c r="F65" i="59"/>
  <c r="L65" i="59"/>
  <c r="I65" i="59"/>
  <c r="F66" i="59"/>
  <c r="L66" i="59"/>
  <c r="F73" i="59"/>
  <c r="L73" i="59"/>
  <c r="J76" i="59"/>
  <c r="K64" i="58"/>
  <c r="K31" i="58"/>
  <c r="K28" i="58"/>
  <c r="H76" i="58"/>
  <c r="K65" i="58"/>
  <c r="K61" i="58"/>
  <c r="I43" i="58"/>
  <c r="D76" i="59"/>
  <c r="K30" i="58"/>
  <c r="G73" i="14"/>
  <c r="G72" i="14"/>
  <c r="G70" i="14"/>
  <c r="G69" i="14"/>
  <c r="G66" i="14"/>
  <c r="G65" i="14"/>
  <c r="G64" i="14"/>
  <c r="G63" i="14"/>
  <c r="G62" i="14"/>
  <c r="G61" i="14"/>
  <c r="G76" i="14"/>
  <c r="G39" i="14"/>
  <c r="G16" i="14"/>
  <c r="G17" i="14"/>
  <c r="G18" i="14"/>
  <c r="G19" i="14"/>
  <c r="G21" i="14"/>
  <c r="G22" i="14"/>
  <c r="G23" i="14"/>
  <c r="G24" i="14"/>
  <c r="G25" i="14"/>
  <c r="G26" i="14"/>
  <c r="G27" i="14"/>
  <c r="G28" i="14"/>
  <c r="G29" i="14"/>
  <c r="G34" i="14"/>
  <c r="G36" i="14"/>
  <c r="G38" i="14"/>
  <c r="G46" i="14"/>
  <c r="G48" i="14"/>
  <c r="G50" i="14"/>
  <c r="G51" i="14"/>
  <c r="G52" i="14"/>
  <c r="G53" i="14"/>
  <c r="G55" i="14"/>
  <c r="G74" i="14"/>
  <c r="G13" i="14"/>
  <c r="G14" i="14"/>
  <c r="G57" i="14"/>
  <c r="G58" i="14"/>
  <c r="G59" i="14"/>
  <c r="G60" i="14"/>
  <c r="G56" i="14"/>
  <c r="G15" i="14"/>
  <c r="G47" i="14"/>
  <c r="G40" i="14"/>
  <c r="G67" i="14"/>
  <c r="E53" i="59"/>
  <c r="C53" i="59"/>
  <c r="I53" i="59"/>
  <c r="K53" i="59"/>
  <c r="H76" i="59"/>
  <c r="E33" i="59"/>
  <c r="B76" i="59"/>
  <c r="C30" i="58"/>
  <c r="I48" i="58"/>
  <c r="I34" i="58"/>
  <c r="K29" i="58"/>
  <c r="I75" i="58"/>
  <c r="I51" i="58"/>
  <c r="I45" i="58"/>
  <c r="I38" i="58"/>
  <c r="I31" i="58"/>
  <c r="E30" i="58"/>
  <c r="E32" i="58"/>
  <c r="C32" i="58"/>
  <c r="I32" i="59"/>
  <c r="L74" i="58"/>
  <c r="E75" i="58"/>
  <c r="F74" i="58"/>
  <c r="C73" i="58"/>
  <c r="E74" i="58"/>
  <c r="E60" i="58"/>
  <c r="E59" i="58"/>
  <c r="E58" i="58"/>
  <c r="E57" i="58"/>
  <c r="E55" i="58"/>
  <c r="E54" i="58"/>
  <c r="L47" i="58"/>
  <c r="C60" i="58"/>
  <c r="C59" i="58"/>
  <c r="C58" i="58"/>
  <c r="C57" i="58"/>
  <c r="C55" i="58"/>
  <c r="C54" i="58"/>
  <c r="K52" i="58"/>
  <c r="K50" i="58"/>
  <c r="K46" i="58"/>
  <c r="K44" i="58"/>
  <c r="K42" i="58"/>
  <c r="K36" i="58"/>
  <c r="K33" i="58"/>
  <c r="K75" i="58"/>
  <c r="K73" i="58"/>
  <c r="C74" i="58"/>
  <c r="C72" i="58"/>
  <c r="C69" i="58"/>
  <c r="B67" i="58"/>
  <c r="C65" i="58"/>
  <c r="C63" i="58"/>
  <c r="C61" i="58"/>
  <c r="C75" i="58"/>
  <c r="I73" i="58"/>
  <c r="E73" i="58"/>
  <c r="E72" i="58"/>
  <c r="E70" i="58"/>
  <c r="E69" i="58"/>
  <c r="E66" i="58"/>
  <c r="E65" i="58"/>
  <c r="E64" i="58"/>
  <c r="E63" i="58"/>
  <c r="E62" i="58"/>
  <c r="E61" i="58"/>
  <c r="L56" i="58"/>
  <c r="I56" i="58"/>
  <c r="K59" i="58"/>
  <c r="K58" i="58"/>
  <c r="K57" i="58"/>
  <c r="K55" i="58"/>
  <c r="K54" i="58"/>
  <c r="I52" i="58"/>
  <c r="I50" i="58"/>
  <c r="E47" i="58"/>
  <c r="I46" i="58"/>
  <c r="I44" i="58"/>
  <c r="I42" i="58"/>
  <c r="L40" i="58"/>
  <c r="I36" i="58"/>
  <c r="I33" i="58"/>
  <c r="I59" i="58"/>
  <c r="I58" i="58"/>
  <c r="I57" i="58"/>
  <c r="I55" i="58"/>
  <c r="I54" i="58"/>
  <c r="C47" i="58"/>
  <c r="F40" i="58"/>
  <c r="C40" i="58"/>
  <c r="K32" i="58"/>
  <c r="C31" i="58"/>
  <c r="C29" i="58"/>
  <c r="I32" i="58"/>
  <c r="E31" i="58"/>
  <c r="I30" i="58"/>
  <c r="E29" i="58"/>
  <c r="E66" i="59"/>
  <c r="C66" i="59"/>
  <c r="K65" i="59"/>
  <c r="K64" i="59"/>
  <c r="I60" i="59"/>
  <c r="I59" i="59"/>
  <c r="I58" i="59"/>
  <c r="I57" i="59"/>
  <c r="L56" i="59"/>
  <c r="K56" i="59"/>
  <c r="I55" i="59"/>
  <c r="M54" i="59"/>
  <c r="I54" i="59"/>
  <c r="I52" i="59"/>
  <c r="I51" i="59"/>
  <c r="I50" i="59"/>
  <c r="I48" i="59"/>
  <c r="L47" i="59"/>
  <c r="I46" i="59"/>
  <c r="M45" i="59"/>
  <c r="I45" i="59"/>
  <c r="M44" i="59"/>
  <c r="I44" i="59"/>
  <c r="M43" i="59"/>
  <c r="I43" i="59"/>
  <c r="I42" i="59"/>
  <c r="K60" i="59"/>
  <c r="K59" i="59"/>
  <c r="K58" i="59"/>
  <c r="K57" i="59"/>
  <c r="K55" i="59"/>
  <c r="K54" i="59"/>
  <c r="K50" i="59"/>
  <c r="K46" i="59"/>
  <c r="K44" i="59"/>
  <c r="K42" i="59"/>
  <c r="E73" i="59"/>
  <c r="C73" i="59"/>
  <c r="F74" i="59"/>
  <c r="K73" i="59"/>
  <c r="I73" i="59"/>
  <c r="L74" i="59"/>
  <c r="K66" i="59"/>
  <c r="I66" i="59"/>
  <c r="E65" i="59"/>
  <c r="C63" i="59"/>
  <c r="C61" i="59"/>
  <c r="C65" i="59"/>
  <c r="E64" i="59"/>
  <c r="E63" i="59"/>
  <c r="E62" i="59"/>
  <c r="E61" i="59"/>
  <c r="C60" i="59"/>
  <c r="C59" i="59"/>
  <c r="C58" i="59"/>
  <c r="C57" i="59"/>
  <c r="I56" i="59"/>
  <c r="F56" i="59"/>
  <c r="F67" i="59"/>
  <c r="C55" i="59"/>
  <c r="G54" i="59"/>
  <c r="C54" i="59"/>
  <c r="C52" i="59"/>
  <c r="C51" i="59"/>
  <c r="E51" i="59"/>
  <c r="C50" i="59"/>
  <c r="E50" i="59"/>
  <c r="C48" i="59"/>
  <c r="E48" i="59"/>
  <c r="I47" i="59"/>
  <c r="F47" i="59"/>
  <c r="E47" i="59"/>
  <c r="C46" i="59"/>
  <c r="E46" i="59"/>
  <c r="G45" i="59"/>
  <c r="C45" i="59"/>
  <c r="E45" i="59"/>
  <c r="G44" i="59"/>
  <c r="C44" i="59"/>
  <c r="E44" i="59"/>
  <c r="G43" i="59"/>
  <c r="C43" i="59"/>
  <c r="E43" i="59"/>
  <c r="C42" i="59"/>
  <c r="E42" i="59"/>
  <c r="E60" i="59"/>
  <c r="E59" i="59"/>
  <c r="E58" i="59"/>
  <c r="E57" i="59"/>
  <c r="E55" i="59"/>
  <c r="E54" i="59"/>
  <c r="K52" i="59"/>
  <c r="K51" i="59"/>
  <c r="K48" i="59"/>
  <c r="K45" i="59"/>
  <c r="K43" i="59"/>
  <c r="I40" i="59"/>
  <c r="I38" i="59"/>
  <c r="I33" i="59"/>
  <c r="I31" i="59"/>
  <c r="K38" i="59"/>
  <c r="K30" i="59"/>
  <c r="K28" i="59"/>
  <c r="K26" i="59"/>
  <c r="K24" i="59"/>
  <c r="K22" i="59"/>
  <c r="K20" i="59"/>
  <c r="K18" i="59"/>
  <c r="K16" i="59"/>
  <c r="K14" i="59"/>
  <c r="I30" i="59"/>
  <c r="I20" i="59"/>
  <c r="E30" i="59"/>
  <c r="E28" i="59"/>
  <c r="E26" i="59"/>
  <c r="E24" i="59"/>
  <c r="E22" i="59"/>
  <c r="E20" i="59"/>
  <c r="E18" i="59"/>
  <c r="E16" i="59"/>
  <c r="E14" i="59"/>
  <c r="F40" i="59"/>
  <c r="C40" i="59"/>
  <c r="K40" i="59"/>
  <c r="K36" i="59"/>
  <c r="K34" i="59"/>
  <c r="K33" i="59"/>
  <c r="K32" i="59"/>
  <c r="K31" i="59"/>
  <c r="K29" i="59"/>
  <c r="K27" i="59"/>
  <c r="K25" i="59"/>
  <c r="K23" i="59"/>
  <c r="K21" i="59"/>
  <c r="K19" i="59"/>
  <c r="K17" i="59"/>
  <c r="K15" i="59"/>
  <c r="K13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4" i="59"/>
  <c r="C13" i="59"/>
  <c r="E29" i="59"/>
  <c r="E27" i="59"/>
  <c r="E25" i="59"/>
  <c r="E23" i="59"/>
  <c r="E21" i="59"/>
  <c r="E19" i="59"/>
  <c r="E17" i="59"/>
  <c r="E13" i="59"/>
  <c r="B15" i="59"/>
  <c r="L67" i="59"/>
  <c r="K67" i="59"/>
  <c r="K56" i="58"/>
  <c r="E40" i="58"/>
  <c r="B76" i="58"/>
  <c r="I47" i="58"/>
  <c r="G44" i="58"/>
  <c r="G43" i="58"/>
  <c r="G45" i="58"/>
  <c r="M43" i="58"/>
  <c r="M45" i="58"/>
  <c r="L67" i="58"/>
  <c r="K74" i="58"/>
  <c r="K40" i="58"/>
  <c r="K47" i="58"/>
  <c r="I40" i="58"/>
  <c r="M44" i="58"/>
  <c r="I74" i="58"/>
  <c r="E67" i="59"/>
  <c r="C67" i="59"/>
  <c r="E56" i="59"/>
  <c r="C47" i="59"/>
  <c r="C56" i="59"/>
  <c r="L76" i="59"/>
  <c r="M74" i="59"/>
  <c r="I74" i="59"/>
  <c r="K74" i="59"/>
  <c r="F76" i="59"/>
  <c r="G40" i="59"/>
  <c r="C74" i="59"/>
  <c r="E74" i="59"/>
  <c r="E40" i="59"/>
  <c r="K47" i="59"/>
  <c r="M56" i="59"/>
  <c r="I67" i="59"/>
  <c r="F15" i="59"/>
  <c r="E15" i="59"/>
  <c r="C15" i="59"/>
  <c r="K67" i="58"/>
  <c r="I67" i="58"/>
  <c r="L76" i="58"/>
  <c r="M67" i="58"/>
  <c r="G74" i="59"/>
  <c r="G76" i="59"/>
  <c r="G34" i="59"/>
  <c r="G38" i="59"/>
  <c r="G36" i="59"/>
  <c r="G39" i="59"/>
  <c r="G53" i="59"/>
  <c r="G69" i="59"/>
  <c r="G70" i="59"/>
  <c r="G72" i="59"/>
  <c r="G66" i="59"/>
  <c r="E76" i="59"/>
  <c r="G63" i="59"/>
  <c r="G52" i="59"/>
  <c r="G51" i="59"/>
  <c r="G48" i="59"/>
  <c r="G42" i="59"/>
  <c r="G25" i="59"/>
  <c r="G23" i="59"/>
  <c r="G18" i="59"/>
  <c r="G29" i="59"/>
  <c r="G27" i="59"/>
  <c r="G22" i="59"/>
  <c r="G17" i="59"/>
  <c r="G15" i="59"/>
  <c r="G13" i="59"/>
  <c r="G61" i="59"/>
  <c r="C76" i="59"/>
  <c r="G73" i="59"/>
  <c r="G65" i="59"/>
  <c r="G64" i="59"/>
  <c r="G62" i="59"/>
  <c r="G60" i="59"/>
  <c r="G59" i="59"/>
  <c r="G58" i="59"/>
  <c r="G57" i="59"/>
  <c r="G55" i="59"/>
  <c r="G50" i="59"/>
  <c r="G46" i="59"/>
  <c r="G24" i="59"/>
  <c r="G19" i="59"/>
  <c r="G28" i="59"/>
  <c r="G26" i="59"/>
  <c r="G21" i="59"/>
  <c r="G16" i="59"/>
  <c r="G14" i="59"/>
  <c r="M76" i="59"/>
  <c r="M39" i="59"/>
  <c r="M61" i="59"/>
  <c r="M63" i="59"/>
  <c r="M53" i="59"/>
  <c r="M62" i="59"/>
  <c r="M69" i="59"/>
  <c r="M70" i="59"/>
  <c r="M72" i="59"/>
  <c r="I76" i="59"/>
  <c r="M55" i="59"/>
  <c r="M52" i="59"/>
  <c r="M51" i="59"/>
  <c r="M50" i="59"/>
  <c r="M48" i="59"/>
  <c r="M46" i="59"/>
  <c r="K76" i="59"/>
  <c r="M64" i="59"/>
  <c r="M24" i="59"/>
  <c r="M22" i="59"/>
  <c r="M17" i="59"/>
  <c r="M28" i="59"/>
  <c r="M26" i="59"/>
  <c r="M21" i="59"/>
  <c r="M16" i="59"/>
  <c r="M14" i="59"/>
  <c r="M60" i="59"/>
  <c r="M59" i="59"/>
  <c r="M58" i="59"/>
  <c r="M57" i="59"/>
  <c r="M42" i="59"/>
  <c r="M40" i="59"/>
  <c r="M73" i="59"/>
  <c r="M66" i="59"/>
  <c r="M65" i="59"/>
  <c r="M38" i="59"/>
  <c r="M34" i="59"/>
  <c r="M36" i="59"/>
  <c r="M23" i="59"/>
  <c r="M18" i="59"/>
  <c r="M29" i="59"/>
  <c r="M27" i="59"/>
  <c r="M25" i="59"/>
  <c r="M19" i="59"/>
  <c r="M15" i="59"/>
  <c r="M13" i="59"/>
  <c r="M67" i="59"/>
  <c r="G56" i="59"/>
  <c r="G47" i="59"/>
  <c r="M47" i="59"/>
  <c r="G67" i="59"/>
  <c r="M76" i="58"/>
  <c r="M60" i="58"/>
  <c r="M62" i="58"/>
  <c r="M64" i="58"/>
  <c r="M66" i="58"/>
  <c r="M69" i="58"/>
  <c r="M72" i="58"/>
  <c r="M13" i="58"/>
  <c r="M14" i="58"/>
  <c r="M15" i="58"/>
  <c r="M16" i="58"/>
  <c r="M17" i="58"/>
  <c r="M18" i="58"/>
  <c r="M19" i="58"/>
  <c r="M21" i="58"/>
  <c r="M22" i="58"/>
  <c r="M23" i="58"/>
  <c r="M24" i="58"/>
  <c r="M25" i="58"/>
  <c r="M26" i="58"/>
  <c r="M27" i="58"/>
  <c r="M28" i="58"/>
  <c r="M39" i="58"/>
  <c r="M61" i="58"/>
  <c r="M63" i="58"/>
  <c r="M65" i="58"/>
  <c r="M70" i="58"/>
  <c r="M73" i="58"/>
  <c r="M50" i="58"/>
  <c r="M46" i="58"/>
  <c r="M59" i="58"/>
  <c r="M57" i="58"/>
  <c r="M55" i="58"/>
  <c r="M38" i="58"/>
  <c r="M34" i="58"/>
  <c r="M52" i="58"/>
  <c r="M42" i="58"/>
  <c r="M36" i="58"/>
  <c r="M58" i="58"/>
  <c r="M51" i="58"/>
  <c r="M48" i="58"/>
  <c r="M29" i="58"/>
  <c r="M47" i="58"/>
  <c r="I76" i="58"/>
  <c r="M40" i="58"/>
  <c r="K76" i="58"/>
  <c r="M74" i="58"/>
  <c r="M56" i="58"/>
  <c r="J75" i="32"/>
  <c r="J75" i="53"/>
  <c r="J73" i="32"/>
  <c r="J72" i="32"/>
  <c r="J72" i="53"/>
  <c r="J70" i="32"/>
  <c r="J69" i="32"/>
  <c r="J69" i="53"/>
  <c r="J66" i="32"/>
  <c r="J65" i="32"/>
  <c r="J64" i="32"/>
  <c r="J63" i="32"/>
  <c r="J62" i="32"/>
  <c r="J61" i="32"/>
  <c r="J61" i="53"/>
  <c r="J60" i="32"/>
  <c r="J59" i="32"/>
  <c r="J58" i="32"/>
  <c r="J57" i="32"/>
  <c r="J57" i="53"/>
  <c r="J55" i="32"/>
  <c r="J53" i="32"/>
  <c r="J52" i="32"/>
  <c r="J51" i="32"/>
  <c r="J50" i="32"/>
  <c r="J54" i="32"/>
  <c r="J48" i="32"/>
  <c r="J46" i="32"/>
  <c r="J45" i="32"/>
  <c r="J44" i="32"/>
  <c r="J43" i="32"/>
  <c r="J42" i="32"/>
  <c r="J38" i="32"/>
  <c r="J36" i="32"/>
  <c r="J34" i="32"/>
  <c r="J34" i="53"/>
  <c r="J29" i="32"/>
  <c r="J28" i="32"/>
  <c r="J26" i="32"/>
  <c r="J27" i="32"/>
  <c r="J25" i="32"/>
  <c r="J24" i="32"/>
  <c r="J23" i="32"/>
  <c r="J22" i="32"/>
  <c r="J22" i="53"/>
  <c r="J21" i="32"/>
  <c r="J20" i="32"/>
  <c r="J19" i="32"/>
  <c r="J18" i="32"/>
  <c r="J17" i="32"/>
  <c r="J16" i="32"/>
  <c r="J14" i="32"/>
  <c r="J13" i="32"/>
  <c r="J13" i="53"/>
  <c r="J30" i="32"/>
  <c r="J31" i="32"/>
  <c r="J32" i="32"/>
  <c r="J33" i="32"/>
  <c r="J15" i="32"/>
  <c r="H75" i="32"/>
  <c r="H75" i="53"/>
  <c r="H73" i="32"/>
  <c r="H73" i="53"/>
  <c r="H72" i="32"/>
  <c r="H70" i="32"/>
  <c r="H70" i="53"/>
  <c r="H69" i="32"/>
  <c r="H66" i="32"/>
  <c r="H66" i="53"/>
  <c r="H65" i="32"/>
  <c r="H65" i="53"/>
  <c r="H64" i="32"/>
  <c r="H64" i="53"/>
  <c r="H63" i="32"/>
  <c r="H63" i="53"/>
  <c r="H62" i="32"/>
  <c r="H62" i="53"/>
  <c r="H61" i="32"/>
  <c r="H60" i="32"/>
  <c r="H60" i="53"/>
  <c r="H59" i="32"/>
  <c r="H59" i="53"/>
  <c r="H58" i="32"/>
  <c r="H58" i="53"/>
  <c r="H57" i="32"/>
  <c r="H55" i="32"/>
  <c r="H55" i="53"/>
  <c r="H53" i="32"/>
  <c r="H52" i="32"/>
  <c r="H52" i="53"/>
  <c r="H51" i="32"/>
  <c r="H51" i="53"/>
  <c r="H50" i="32"/>
  <c r="H50" i="53"/>
  <c r="H54" i="32"/>
  <c r="H54" i="53"/>
  <c r="H48" i="32"/>
  <c r="H48" i="53"/>
  <c r="H46" i="32"/>
  <c r="H45" i="32"/>
  <c r="H45" i="53"/>
  <c r="H44" i="32"/>
  <c r="H44" i="53"/>
  <c r="H43" i="32"/>
  <c r="H43" i="53"/>
  <c r="H42" i="32"/>
  <c r="H42" i="53"/>
  <c r="H38" i="32"/>
  <c r="H38" i="53"/>
  <c r="H36" i="32"/>
  <c r="H34" i="32"/>
  <c r="H34" i="53"/>
  <c r="H29" i="32"/>
  <c r="H28" i="32"/>
  <c r="H28" i="53"/>
  <c r="H26" i="32"/>
  <c r="H27" i="32"/>
  <c r="H27" i="53"/>
  <c r="H25" i="32"/>
  <c r="H24" i="32"/>
  <c r="H24" i="53"/>
  <c r="H23" i="32"/>
  <c r="H22" i="32"/>
  <c r="H22" i="53"/>
  <c r="H21" i="32"/>
  <c r="H20" i="32"/>
  <c r="H20" i="53"/>
  <c r="H19" i="32"/>
  <c r="H18" i="32"/>
  <c r="H18" i="53"/>
  <c r="H17" i="32"/>
  <c r="L17" i="32"/>
  <c r="K17" i="32"/>
  <c r="H16" i="32"/>
  <c r="H16" i="53"/>
  <c r="H14" i="32"/>
  <c r="H13" i="32"/>
  <c r="H13" i="53"/>
  <c r="H30" i="32"/>
  <c r="H30" i="53"/>
  <c r="H31" i="32"/>
  <c r="H31" i="53"/>
  <c r="H32" i="32"/>
  <c r="H33" i="32"/>
  <c r="H33" i="53"/>
  <c r="H15" i="32"/>
  <c r="H15" i="53"/>
  <c r="D75" i="32"/>
  <c r="D75" i="53"/>
  <c r="D73" i="32"/>
  <c r="D73" i="53"/>
  <c r="D72" i="32"/>
  <c r="D72" i="53"/>
  <c r="D70" i="32"/>
  <c r="D70" i="53"/>
  <c r="D69" i="32"/>
  <c r="D69" i="53"/>
  <c r="D66" i="32"/>
  <c r="D66" i="53"/>
  <c r="D65" i="32"/>
  <c r="D65" i="53"/>
  <c r="D64" i="32"/>
  <c r="D64" i="53"/>
  <c r="D63" i="32"/>
  <c r="D63" i="53"/>
  <c r="D62" i="32"/>
  <c r="D62" i="53"/>
  <c r="D61" i="32"/>
  <c r="D61" i="53"/>
  <c r="D60" i="32"/>
  <c r="D60" i="53"/>
  <c r="D59" i="32"/>
  <c r="D59" i="53"/>
  <c r="D58" i="32"/>
  <c r="D58" i="53"/>
  <c r="D57" i="32"/>
  <c r="D57" i="53"/>
  <c r="D55" i="32"/>
  <c r="D52" i="32"/>
  <c r="D52" i="53"/>
  <c r="D51" i="32"/>
  <c r="D51" i="53"/>
  <c r="D50" i="32"/>
  <c r="D50" i="53"/>
  <c r="D54" i="32"/>
  <c r="D54" i="53"/>
  <c r="D48" i="32"/>
  <c r="D48" i="53"/>
  <c r="D46" i="32"/>
  <c r="D46" i="53"/>
  <c r="D45" i="32"/>
  <c r="D45" i="53"/>
  <c r="D44" i="32"/>
  <c r="D44" i="53"/>
  <c r="D43" i="32"/>
  <c r="D43" i="53"/>
  <c r="D42" i="32"/>
  <c r="D42" i="53"/>
  <c r="D38" i="32"/>
  <c r="D36" i="32"/>
  <c r="D34" i="32"/>
  <c r="D29" i="32"/>
  <c r="D28" i="32"/>
  <c r="D26" i="32"/>
  <c r="D27" i="32"/>
  <c r="D25" i="32"/>
  <c r="D24" i="32"/>
  <c r="D23" i="32"/>
  <c r="D22" i="32"/>
  <c r="D21" i="32"/>
  <c r="D21" i="53"/>
  <c r="D20" i="32"/>
  <c r="D19" i="32"/>
  <c r="D19" i="53"/>
  <c r="D18" i="32"/>
  <c r="D17" i="32"/>
  <c r="D17" i="53"/>
  <c r="D16" i="32"/>
  <c r="D14" i="32"/>
  <c r="D14" i="53"/>
  <c r="D13" i="32"/>
  <c r="D30" i="32"/>
  <c r="D30" i="53"/>
  <c r="D31" i="32"/>
  <c r="D32" i="32"/>
  <c r="D32" i="53"/>
  <c r="D33" i="32"/>
  <c r="D15" i="32"/>
  <c r="D15" i="53"/>
  <c r="B73" i="32"/>
  <c r="B72" i="32"/>
  <c r="B72" i="53"/>
  <c r="B70" i="32"/>
  <c r="B69" i="32"/>
  <c r="B69" i="53"/>
  <c r="B66" i="32"/>
  <c r="B66" i="53"/>
  <c r="B65" i="32"/>
  <c r="B64" i="32"/>
  <c r="B64" i="53"/>
  <c r="B63" i="32"/>
  <c r="B62" i="32"/>
  <c r="B61" i="32"/>
  <c r="B60" i="32"/>
  <c r="B59" i="32"/>
  <c r="B58" i="32"/>
  <c r="B58" i="53"/>
  <c r="B57" i="32"/>
  <c r="B57" i="53"/>
  <c r="B55" i="32"/>
  <c r="B53" i="53"/>
  <c r="B52" i="32"/>
  <c r="B52" i="53"/>
  <c r="B51" i="32"/>
  <c r="B51" i="53"/>
  <c r="F51" i="53"/>
  <c r="E51" i="53"/>
  <c r="B50" i="32"/>
  <c r="B50" i="53"/>
  <c r="B46" i="32"/>
  <c r="B45" i="32"/>
  <c r="B45" i="53"/>
  <c r="B44" i="32"/>
  <c r="B44" i="53"/>
  <c r="B43" i="32"/>
  <c r="B43" i="53"/>
  <c r="B42" i="32"/>
  <c r="B42" i="53"/>
  <c r="B38" i="32"/>
  <c r="B38" i="53"/>
  <c r="B36" i="32"/>
  <c r="F36" i="32"/>
  <c r="E36" i="32"/>
  <c r="B34" i="32"/>
  <c r="B34" i="53"/>
  <c r="B29" i="32"/>
  <c r="B28" i="32"/>
  <c r="B28" i="53"/>
  <c r="B26" i="32"/>
  <c r="B27" i="32"/>
  <c r="B27" i="53"/>
  <c r="B25" i="32"/>
  <c r="B24" i="32"/>
  <c r="B23" i="32"/>
  <c r="B22" i="32"/>
  <c r="B21" i="32"/>
  <c r="B20" i="32"/>
  <c r="B19" i="32"/>
  <c r="B18" i="32"/>
  <c r="B17" i="32"/>
  <c r="B16" i="32"/>
  <c r="B16" i="53"/>
  <c r="B14" i="32"/>
  <c r="B13" i="32"/>
  <c r="B13" i="53"/>
  <c r="B30" i="32"/>
  <c r="B31" i="32"/>
  <c r="B31" i="53"/>
  <c r="B32" i="32"/>
  <c r="B48" i="32"/>
  <c r="B48" i="53"/>
  <c r="B75" i="32"/>
  <c r="B54" i="32"/>
  <c r="B54" i="53"/>
  <c r="L39" i="35"/>
  <c r="L38" i="35"/>
  <c r="L36" i="35"/>
  <c r="L34" i="35"/>
  <c r="L29" i="35"/>
  <c r="L28" i="35"/>
  <c r="L26" i="35"/>
  <c r="L27" i="35"/>
  <c r="L25" i="35"/>
  <c r="L24" i="35"/>
  <c r="L23" i="35"/>
  <c r="L22" i="35"/>
  <c r="L21" i="35"/>
  <c r="L20" i="35"/>
  <c r="L19" i="35"/>
  <c r="L18" i="35"/>
  <c r="L17" i="35"/>
  <c r="L16" i="35"/>
  <c r="L14" i="35"/>
  <c r="L13" i="35"/>
  <c r="L30" i="35"/>
  <c r="L31" i="35"/>
  <c r="L32" i="35"/>
  <c r="L33" i="35"/>
  <c r="F13" i="35"/>
  <c r="C13" i="35"/>
  <c r="F27" i="35"/>
  <c r="F28" i="35"/>
  <c r="C28" i="35"/>
  <c r="F33" i="35"/>
  <c r="F34" i="35"/>
  <c r="C34" i="35"/>
  <c r="L42" i="35"/>
  <c r="M42" i="35"/>
  <c r="L73" i="35"/>
  <c r="L72" i="35"/>
  <c r="L70" i="35"/>
  <c r="L69" i="35"/>
  <c r="L74" i="35"/>
  <c r="L66" i="35"/>
  <c r="L65" i="35"/>
  <c r="L64" i="35"/>
  <c r="L63" i="35"/>
  <c r="L62" i="35"/>
  <c r="L61" i="35"/>
  <c r="L60" i="35"/>
  <c r="L59" i="35"/>
  <c r="L58" i="35"/>
  <c r="L57" i="35"/>
  <c r="L56" i="35"/>
  <c r="L67" i="35"/>
  <c r="L46" i="35"/>
  <c r="L45" i="35"/>
  <c r="L44" i="35"/>
  <c r="L43" i="35"/>
  <c r="L48" i="35"/>
  <c r="L75" i="35"/>
  <c r="F73" i="35"/>
  <c r="F72" i="35"/>
  <c r="F70" i="35"/>
  <c r="F69" i="35"/>
  <c r="F74" i="35"/>
  <c r="C69" i="35"/>
  <c r="F66" i="35"/>
  <c r="C66" i="35"/>
  <c r="F65" i="35"/>
  <c r="F64" i="35"/>
  <c r="E64" i="35"/>
  <c r="F63" i="35"/>
  <c r="F62" i="35"/>
  <c r="E62" i="35"/>
  <c r="F61" i="35"/>
  <c r="F60" i="35"/>
  <c r="E60" i="35"/>
  <c r="F59" i="35"/>
  <c r="F58" i="35"/>
  <c r="E58" i="35"/>
  <c r="F57" i="35"/>
  <c r="F55" i="35"/>
  <c r="C55" i="35"/>
  <c r="F53" i="35"/>
  <c r="F52" i="35"/>
  <c r="E52" i="35"/>
  <c r="F51" i="35"/>
  <c r="F50" i="35"/>
  <c r="E50" i="35"/>
  <c r="F54" i="35"/>
  <c r="F46" i="35"/>
  <c r="F45" i="35"/>
  <c r="F44" i="35"/>
  <c r="G44" i="35"/>
  <c r="F43" i="35"/>
  <c r="F42" i="35"/>
  <c r="G42" i="35"/>
  <c r="F39" i="35"/>
  <c r="F38" i="35"/>
  <c r="C38" i="35"/>
  <c r="F36" i="35"/>
  <c r="F29" i="35"/>
  <c r="C29" i="35"/>
  <c r="F26" i="35"/>
  <c r="F25" i="35"/>
  <c r="C25" i="35"/>
  <c r="F24" i="35"/>
  <c r="F23" i="35"/>
  <c r="C23" i="35"/>
  <c r="F22" i="35"/>
  <c r="F21" i="35"/>
  <c r="C21" i="35"/>
  <c r="F20" i="35"/>
  <c r="F19" i="35"/>
  <c r="C19" i="35"/>
  <c r="F18" i="35"/>
  <c r="F17" i="35"/>
  <c r="C17" i="35"/>
  <c r="F16" i="35"/>
  <c r="F14" i="35"/>
  <c r="C14" i="35"/>
  <c r="F30" i="35"/>
  <c r="F31" i="35"/>
  <c r="G31" i="35"/>
  <c r="F32" i="35"/>
  <c r="F48" i="35"/>
  <c r="E48" i="35"/>
  <c r="F75" i="35"/>
  <c r="E75" i="35"/>
  <c r="M75" i="35"/>
  <c r="K75" i="35"/>
  <c r="I75" i="35"/>
  <c r="G75" i="35"/>
  <c r="K73" i="35"/>
  <c r="I73" i="35"/>
  <c r="E73" i="35"/>
  <c r="C73" i="35"/>
  <c r="K72" i="35"/>
  <c r="I72" i="35"/>
  <c r="E72" i="35"/>
  <c r="K70" i="35"/>
  <c r="I70" i="35"/>
  <c r="E70" i="35"/>
  <c r="C70" i="35"/>
  <c r="K69" i="35"/>
  <c r="I69" i="35"/>
  <c r="E69" i="35"/>
  <c r="K66" i="35"/>
  <c r="I66" i="35"/>
  <c r="E66" i="35"/>
  <c r="K65" i="35"/>
  <c r="I65" i="35"/>
  <c r="E65" i="35"/>
  <c r="C65" i="35"/>
  <c r="K64" i="35"/>
  <c r="I64" i="35"/>
  <c r="C64" i="35"/>
  <c r="K63" i="35"/>
  <c r="I63" i="35"/>
  <c r="E63" i="35"/>
  <c r="C63" i="35"/>
  <c r="K62" i="35"/>
  <c r="I62" i="35"/>
  <c r="C62" i="35"/>
  <c r="K61" i="35"/>
  <c r="I61" i="35"/>
  <c r="E61" i="35"/>
  <c r="C61" i="35"/>
  <c r="K60" i="35"/>
  <c r="I60" i="35"/>
  <c r="C60" i="35"/>
  <c r="K59" i="35"/>
  <c r="I59" i="35"/>
  <c r="E59" i="35"/>
  <c r="C59" i="35"/>
  <c r="K58" i="35"/>
  <c r="I58" i="35"/>
  <c r="C58" i="35"/>
  <c r="K57" i="35"/>
  <c r="I57" i="35"/>
  <c r="E57" i="35"/>
  <c r="C57" i="35"/>
  <c r="K56" i="35"/>
  <c r="I56" i="35"/>
  <c r="L55" i="35"/>
  <c r="K55" i="35"/>
  <c r="I55" i="35"/>
  <c r="E55" i="35"/>
  <c r="L54" i="35"/>
  <c r="M54" i="35"/>
  <c r="I54" i="35"/>
  <c r="G54" i="35"/>
  <c r="E54" i="35"/>
  <c r="C54" i="35"/>
  <c r="L53" i="35"/>
  <c r="K53" i="35"/>
  <c r="E53" i="35"/>
  <c r="C53" i="35"/>
  <c r="L52" i="35"/>
  <c r="K52" i="35"/>
  <c r="C52" i="35"/>
  <c r="L51" i="35"/>
  <c r="K51" i="35"/>
  <c r="E51" i="35"/>
  <c r="C51" i="35"/>
  <c r="L50" i="35"/>
  <c r="K50" i="35"/>
  <c r="C50" i="35"/>
  <c r="K48" i="35"/>
  <c r="I48" i="35"/>
  <c r="C48" i="35"/>
  <c r="K46" i="35"/>
  <c r="I46" i="35"/>
  <c r="M45" i="35"/>
  <c r="K45" i="35"/>
  <c r="I45" i="35"/>
  <c r="G45" i="35"/>
  <c r="E45" i="35"/>
  <c r="C45" i="35"/>
  <c r="M44" i="35"/>
  <c r="K44" i="35"/>
  <c r="I44" i="35"/>
  <c r="E44" i="35"/>
  <c r="M43" i="35"/>
  <c r="K43" i="35"/>
  <c r="I43" i="35"/>
  <c r="G43" i="35"/>
  <c r="E43" i="35"/>
  <c r="C43" i="35"/>
  <c r="K42" i="35"/>
  <c r="I42" i="35"/>
  <c r="E42" i="35"/>
  <c r="K39" i="35"/>
  <c r="I39" i="35"/>
  <c r="E39" i="35"/>
  <c r="C39" i="35"/>
  <c r="K38" i="35"/>
  <c r="I38" i="35"/>
  <c r="E38" i="35"/>
  <c r="K36" i="35"/>
  <c r="I36" i="35"/>
  <c r="E36" i="35"/>
  <c r="C36" i="35"/>
  <c r="K34" i="35"/>
  <c r="I34" i="35"/>
  <c r="E34" i="35"/>
  <c r="M33" i="35"/>
  <c r="K33" i="35"/>
  <c r="I33" i="35"/>
  <c r="G33" i="35"/>
  <c r="E33" i="35"/>
  <c r="C33" i="35"/>
  <c r="M32" i="35"/>
  <c r="K32" i="35"/>
  <c r="I32" i="35"/>
  <c r="G32" i="35"/>
  <c r="E32" i="35"/>
  <c r="C32" i="35"/>
  <c r="M31" i="35"/>
  <c r="K31" i="35"/>
  <c r="I31" i="35"/>
  <c r="E31" i="35"/>
  <c r="M30" i="35"/>
  <c r="K30" i="35"/>
  <c r="I30" i="35"/>
  <c r="G30" i="35"/>
  <c r="E30" i="35"/>
  <c r="C30" i="35"/>
  <c r="K29" i="35"/>
  <c r="I29" i="35"/>
  <c r="E29" i="35"/>
  <c r="K28" i="35"/>
  <c r="I28" i="35"/>
  <c r="E28" i="35"/>
  <c r="K27" i="35"/>
  <c r="I27" i="35"/>
  <c r="E27" i="35"/>
  <c r="C27" i="35"/>
  <c r="K26" i="35"/>
  <c r="I26" i="35"/>
  <c r="E26" i="35"/>
  <c r="C26" i="35"/>
  <c r="K25" i="35"/>
  <c r="I25" i="35"/>
  <c r="E25" i="35"/>
  <c r="K24" i="35"/>
  <c r="I24" i="35"/>
  <c r="E24" i="35"/>
  <c r="C24" i="35"/>
  <c r="K23" i="35"/>
  <c r="I23" i="35"/>
  <c r="E23" i="35"/>
  <c r="K22" i="35"/>
  <c r="I22" i="35"/>
  <c r="E22" i="35"/>
  <c r="C22" i="35"/>
  <c r="K21" i="35"/>
  <c r="I21" i="35"/>
  <c r="E21" i="35"/>
  <c r="M20" i="35"/>
  <c r="K20" i="35"/>
  <c r="I20" i="35"/>
  <c r="G20" i="35"/>
  <c r="E20" i="35"/>
  <c r="C20" i="35"/>
  <c r="K19" i="35"/>
  <c r="I19" i="35"/>
  <c r="E19" i="35"/>
  <c r="K18" i="35"/>
  <c r="I18" i="35"/>
  <c r="E18" i="35"/>
  <c r="C18" i="35"/>
  <c r="K17" i="35"/>
  <c r="I17" i="35"/>
  <c r="E17" i="35"/>
  <c r="K16" i="35"/>
  <c r="I16" i="35"/>
  <c r="E16" i="35"/>
  <c r="C16" i="35"/>
  <c r="L15" i="35"/>
  <c r="K15" i="35"/>
  <c r="I15" i="35"/>
  <c r="F15" i="35"/>
  <c r="E15" i="35"/>
  <c r="K14" i="35"/>
  <c r="I14" i="35"/>
  <c r="E14" i="35"/>
  <c r="K13" i="35"/>
  <c r="I13" i="35"/>
  <c r="E13" i="35"/>
  <c r="J38" i="1"/>
  <c r="J38" i="36"/>
  <c r="H38" i="1"/>
  <c r="H40" i="1"/>
  <c r="H38" i="36"/>
  <c r="H38" i="54"/>
  <c r="J36" i="1"/>
  <c r="J36" i="36"/>
  <c r="H36" i="1"/>
  <c r="H36" i="36"/>
  <c r="J34" i="1"/>
  <c r="J34" i="36"/>
  <c r="H34" i="1"/>
  <c r="H34" i="36"/>
  <c r="J29" i="1"/>
  <c r="J29" i="36"/>
  <c r="H29" i="1"/>
  <c r="H29" i="36"/>
  <c r="L29" i="36"/>
  <c r="K29" i="36"/>
  <c r="J28" i="1"/>
  <c r="J28" i="36"/>
  <c r="H28" i="1"/>
  <c r="L28" i="1"/>
  <c r="H28" i="36"/>
  <c r="J26" i="1"/>
  <c r="J26" i="36"/>
  <c r="H26" i="1"/>
  <c r="H26" i="36"/>
  <c r="H26" i="54"/>
  <c r="J27" i="1"/>
  <c r="J27" i="36"/>
  <c r="H27" i="1"/>
  <c r="H27" i="36"/>
  <c r="J25" i="1"/>
  <c r="J25" i="36"/>
  <c r="H25" i="1"/>
  <c r="H25" i="36"/>
  <c r="L25" i="36"/>
  <c r="K25" i="36"/>
  <c r="J24" i="1"/>
  <c r="J24" i="36"/>
  <c r="H24" i="1"/>
  <c r="H24" i="36"/>
  <c r="J23" i="1"/>
  <c r="J23" i="36"/>
  <c r="H23" i="1"/>
  <c r="H23" i="36"/>
  <c r="J22" i="1"/>
  <c r="J22" i="36"/>
  <c r="H22" i="1"/>
  <c r="H22" i="36"/>
  <c r="H22" i="54"/>
  <c r="J21" i="1"/>
  <c r="J21" i="36"/>
  <c r="H21" i="1"/>
  <c r="H21" i="36"/>
  <c r="L21" i="36"/>
  <c r="I21" i="36"/>
  <c r="J20" i="1"/>
  <c r="J20" i="36"/>
  <c r="H20" i="1"/>
  <c r="H20" i="36"/>
  <c r="J19" i="1"/>
  <c r="J19" i="36"/>
  <c r="H19" i="1"/>
  <c r="H19" i="36"/>
  <c r="J18" i="1"/>
  <c r="J18" i="36"/>
  <c r="H18" i="1"/>
  <c r="H18" i="36"/>
  <c r="J17" i="1"/>
  <c r="J17" i="36"/>
  <c r="H17" i="1"/>
  <c r="H17" i="36"/>
  <c r="L17" i="36"/>
  <c r="K17" i="36"/>
  <c r="J16" i="1"/>
  <c r="J16" i="36"/>
  <c r="H16" i="1"/>
  <c r="H16" i="36"/>
  <c r="J14" i="1"/>
  <c r="J14" i="36"/>
  <c r="H14" i="1"/>
  <c r="H14" i="36"/>
  <c r="H14" i="54"/>
  <c r="J13" i="1"/>
  <c r="J13" i="36"/>
  <c r="J13" i="54"/>
  <c r="H13" i="1"/>
  <c r="H13" i="36"/>
  <c r="H13" i="54"/>
  <c r="J30" i="1"/>
  <c r="J30" i="36"/>
  <c r="H30" i="1"/>
  <c r="H30" i="36"/>
  <c r="H30" i="54"/>
  <c r="J31" i="1"/>
  <c r="J31" i="36"/>
  <c r="J31" i="54"/>
  <c r="H31" i="1"/>
  <c r="L31" i="1"/>
  <c r="I31" i="1"/>
  <c r="H31" i="36"/>
  <c r="J32" i="1"/>
  <c r="J32" i="36"/>
  <c r="J40" i="36"/>
  <c r="H32" i="1"/>
  <c r="H32" i="36"/>
  <c r="J33" i="36"/>
  <c r="J33" i="1"/>
  <c r="H33" i="36"/>
  <c r="H33" i="1"/>
  <c r="L33" i="1"/>
  <c r="I33" i="1"/>
  <c r="D38" i="1"/>
  <c r="D38" i="36"/>
  <c r="D38" i="54"/>
  <c r="B38" i="36"/>
  <c r="B38" i="1"/>
  <c r="D36" i="1"/>
  <c r="D36" i="36"/>
  <c r="D36" i="54"/>
  <c r="B36" i="36"/>
  <c r="B36" i="1"/>
  <c r="D34" i="1"/>
  <c r="D34" i="36"/>
  <c r="D34" i="54"/>
  <c r="B34" i="36"/>
  <c r="B34" i="1"/>
  <c r="D29" i="1"/>
  <c r="D29" i="36"/>
  <c r="D29" i="54"/>
  <c r="B29" i="36"/>
  <c r="B29" i="1"/>
  <c r="D28" i="1"/>
  <c r="D28" i="36"/>
  <c r="D28" i="54"/>
  <c r="B28" i="36"/>
  <c r="B28" i="54"/>
  <c r="B28" i="1"/>
  <c r="D26" i="1"/>
  <c r="D26" i="36"/>
  <c r="D26" i="54"/>
  <c r="B26" i="36"/>
  <c r="B26" i="54"/>
  <c r="B26" i="1"/>
  <c r="D27" i="1"/>
  <c r="D27" i="36"/>
  <c r="D27" i="54"/>
  <c r="B27" i="36"/>
  <c r="B27" i="1"/>
  <c r="D25" i="1"/>
  <c r="D25" i="36"/>
  <c r="D25" i="54"/>
  <c r="B25" i="36"/>
  <c r="B25" i="54"/>
  <c r="B25" i="1"/>
  <c r="D24" i="1"/>
  <c r="D24" i="36"/>
  <c r="D24" i="54"/>
  <c r="B24" i="36"/>
  <c r="B24" i="54"/>
  <c r="B24" i="1"/>
  <c r="D23" i="1"/>
  <c r="D23" i="36"/>
  <c r="D23" i="54"/>
  <c r="B23" i="36"/>
  <c r="B23" i="54"/>
  <c r="B23" i="1"/>
  <c r="D22" i="1"/>
  <c r="D22" i="36"/>
  <c r="D22" i="54"/>
  <c r="B22" i="36"/>
  <c r="B22" i="54"/>
  <c r="B22" i="1"/>
  <c r="D21" i="1"/>
  <c r="D21" i="36"/>
  <c r="D21" i="54"/>
  <c r="B21" i="36"/>
  <c r="B21" i="54"/>
  <c r="B21" i="1"/>
  <c r="D20" i="1"/>
  <c r="D20" i="36"/>
  <c r="D20" i="54"/>
  <c r="B20" i="36"/>
  <c r="B20" i="54"/>
  <c r="B20" i="1"/>
  <c r="D19" i="1"/>
  <c r="D19" i="36"/>
  <c r="D19" i="54"/>
  <c r="B19" i="36"/>
  <c r="B19" i="54"/>
  <c r="B19" i="1"/>
  <c r="D18" i="1"/>
  <c r="D18" i="36"/>
  <c r="D18" i="54"/>
  <c r="B18" i="36"/>
  <c r="B18" i="54"/>
  <c r="B18" i="1"/>
  <c r="D17" i="1"/>
  <c r="D17" i="36"/>
  <c r="D17" i="54"/>
  <c r="B17" i="36"/>
  <c r="B17" i="54"/>
  <c r="B17" i="1"/>
  <c r="D16" i="1"/>
  <c r="D16" i="36"/>
  <c r="D16" i="54"/>
  <c r="B16" i="36"/>
  <c r="B16" i="54"/>
  <c r="B16" i="1"/>
  <c r="D14" i="1"/>
  <c r="D14" i="36"/>
  <c r="D14" i="54"/>
  <c r="B14" i="36"/>
  <c r="B14" i="54"/>
  <c r="B14" i="1"/>
  <c r="D13" i="1"/>
  <c r="D13" i="36"/>
  <c r="D13" i="54"/>
  <c r="B13" i="36"/>
  <c r="B13" i="1"/>
  <c r="D30" i="1"/>
  <c r="D30" i="36"/>
  <c r="D30" i="54"/>
  <c r="B30" i="36"/>
  <c r="B30" i="54"/>
  <c r="B30" i="1"/>
  <c r="D31" i="1"/>
  <c r="D31" i="36"/>
  <c r="D31" i="54"/>
  <c r="B31" i="36"/>
  <c r="B31" i="54"/>
  <c r="B31" i="1"/>
  <c r="D32" i="1"/>
  <c r="D32" i="36"/>
  <c r="D32" i="54"/>
  <c r="B32" i="36"/>
  <c r="B32" i="54"/>
  <c r="B32" i="1"/>
  <c r="D33" i="36"/>
  <c r="D33" i="1"/>
  <c r="B33" i="1"/>
  <c r="F33" i="1"/>
  <c r="G33" i="1"/>
  <c r="B33" i="36"/>
  <c r="B33" i="54"/>
  <c r="B33" i="32"/>
  <c r="L36" i="20"/>
  <c r="I36" i="20"/>
  <c r="L29" i="20"/>
  <c r="I29" i="20"/>
  <c r="L26" i="20"/>
  <c r="I26" i="20"/>
  <c r="L23" i="20"/>
  <c r="I23" i="20"/>
  <c r="L21" i="20"/>
  <c r="I21" i="20"/>
  <c r="L19" i="20"/>
  <c r="I19" i="20"/>
  <c r="L14" i="20"/>
  <c r="I14" i="20"/>
  <c r="L31" i="20"/>
  <c r="K31" i="20"/>
  <c r="L39" i="20"/>
  <c r="F39" i="20"/>
  <c r="F27" i="20"/>
  <c r="C27" i="20"/>
  <c r="F18" i="20"/>
  <c r="C18" i="20"/>
  <c r="F31" i="20"/>
  <c r="G31" i="20"/>
  <c r="B40" i="20"/>
  <c r="B53" i="36"/>
  <c r="B53" i="54"/>
  <c r="D53" i="36"/>
  <c r="D53" i="54"/>
  <c r="D55" i="36"/>
  <c r="B55" i="36"/>
  <c r="B55" i="54"/>
  <c r="D52" i="36"/>
  <c r="D52" i="54"/>
  <c r="B52" i="36"/>
  <c r="B52" i="54"/>
  <c r="D51" i="36"/>
  <c r="D51" i="54"/>
  <c r="B51" i="36"/>
  <c r="B51" i="54"/>
  <c r="B51" i="52"/>
  <c r="D50" i="36"/>
  <c r="D50" i="54"/>
  <c r="B50" i="36"/>
  <c r="B50" i="54"/>
  <c r="D54" i="36"/>
  <c r="D54" i="54"/>
  <c r="D54" i="52"/>
  <c r="B54" i="36"/>
  <c r="D66" i="36"/>
  <c r="D66" i="54"/>
  <c r="B66" i="36"/>
  <c r="B66" i="54"/>
  <c r="D65" i="36"/>
  <c r="D65" i="54"/>
  <c r="B65" i="36"/>
  <c r="D64" i="36"/>
  <c r="D64" i="54"/>
  <c r="B64" i="36"/>
  <c r="B64" i="54"/>
  <c r="D63" i="36"/>
  <c r="D63" i="54"/>
  <c r="D63" i="52"/>
  <c r="B63" i="36"/>
  <c r="B63" i="54"/>
  <c r="D62" i="36"/>
  <c r="D62" i="54"/>
  <c r="B62" i="36"/>
  <c r="B62" i="54"/>
  <c r="D61" i="36"/>
  <c r="D61" i="54"/>
  <c r="B61" i="36"/>
  <c r="D60" i="36"/>
  <c r="D60" i="54"/>
  <c r="B60" i="36"/>
  <c r="B60" i="54"/>
  <c r="D59" i="36"/>
  <c r="D59" i="54"/>
  <c r="D59" i="52"/>
  <c r="B59" i="36"/>
  <c r="B59" i="54"/>
  <c r="D58" i="36"/>
  <c r="D58" i="54"/>
  <c r="B58" i="36"/>
  <c r="B58" i="54"/>
  <c r="D57" i="36"/>
  <c r="D57" i="54"/>
  <c r="B57" i="36"/>
  <c r="D73" i="36"/>
  <c r="D73" i="54"/>
  <c r="B73" i="36"/>
  <c r="D72" i="36"/>
  <c r="D72" i="54"/>
  <c r="B72" i="36"/>
  <c r="B72" i="54"/>
  <c r="D70" i="36"/>
  <c r="D70" i="54"/>
  <c r="B70" i="36"/>
  <c r="B70" i="54"/>
  <c r="D69" i="36"/>
  <c r="D69" i="54"/>
  <c r="B69" i="36"/>
  <c r="B69" i="54"/>
  <c r="D46" i="36"/>
  <c r="D46" i="54"/>
  <c r="B46" i="36"/>
  <c r="D45" i="36"/>
  <c r="D45" i="54"/>
  <c r="B45" i="36"/>
  <c r="B45" i="54"/>
  <c r="D44" i="36"/>
  <c r="D44" i="54"/>
  <c r="B44" i="36"/>
  <c r="B44" i="54"/>
  <c r="D43" i="36"/>
  <c r="D43" i="54"/>
  <c r="B43" i="36"/>
  <c r="D42" i="36"/>
  <c r="D42" i="54"/>
  <c r="B42" i="36"/>
  <c r="B42" i="54"/>
  <c r="F39" i="54"/>
  <c r="B38" i="54"/>
  <c r="D48" i="36"/>
  <c r="D48" i="54"/>
  <c r="B48" i="36"/>
  <c r="B48" i="54"/>
  <c r="D75" i="36"/>
  <c r="D75" i="54"/>
  <c r="B75" i="36"/>
  <c r="B75" i="54"/>
  <c r="J75" i="36"/>
  <c r="J75" i="54"/>
  <c r="H75" i="36"/>
  <c r="J73" i="36"/>
  <c r="J73" i="54"/>
  <c r="H73" i="36"/>
  <c r="J72" i="36"/>
  <c r="J72" i="54"/>
  <c r="H72" i="36"/>
  <c r="H72" i="54"/>
  <c r="J70" i="36"/>
  <c r="J70" i="54"/>
  <c r="H70" i="36"/>
  <c r="H70" i="54"/>
  <c r="J69" i="36"/>
  <c r="J69" i="54"/>
  <c r="H69" i="36"/>
  <c r="H69" i="54"/>
  <c r="J66" i="36"/>
  <c r="J66" i="54"/>
  <c r="H66" i="36"/>
  <c r="H66" i="54"/>
  <c r="J65" i="36"/>
  <c r="J65" i="54"/>
  <c r="H65" i="36"/>
  <c r="J64" i="36"/>
  <c r="J64" i="54"/>
  <c r="H64" i="36"/>
  <c r="J63" i="36"/>
  <c r="J63" i="54"/>
  <c r="H63" i="36"/>
  <c r="H63" i="54"/>
  <c r="J62" i="36"/>
  <c r="J62" i="54"/>
  <c r="H62" i="36"/>
  <c r="H62" i="54"/>
  <c r="J61" i="36"/>
  <c r="J61" i="54"/>
  <c r="H61" i="36"/>
  <c r="H61" i="54"/>
  <c r="J60" i="36"/>
  <c r="J60" i="54"/>
  <c r="H60" i="36"/>
  <c r="H60" i="54"/>
  <c r="J59" i="36"/>
  <c r="J59" i="54"/>
  <c r="H59" i="36"/>
  <c r="H59" i="54"/>
  <c r="J58" i="36"/>
  <c r="J58" i="54"/>
  <c r="H58" i="36"/>
  <c r="H58" i="54"/>
  <c r="J57" i="36"/>
  <c r="J57" i="54"/>
  <c r="H57" i="36"/>
  <c r="J55" i="36"/>
  <c r="J53" i="36"/>
  <c r="J53" i="54"/>
  <c r="J52" i="36"/>
  <c r="J52" i="54"/>
  <c r="J51" i="36"/>
  <c r="J50" i="36"/>
  <c r="J50" i="54"/>
  <c r="H55" i="36"/>
  <c r="H53" i="36"/>
  <c r="H52" i="36"/>
  <c r="H52" i="54"/>
  <c r="H51" i="36"/>
  <c r="H51" i="54"/>
  <c r="H50" i="36"/>
  <c r="J46" i="36"/>
  <c r="H46" i="36"/>
  <c r="J45" i="36"/>
  <c r="J45" i="54"/>
  <c r="H45" i="36"/>
  <c r="H45" i="54"/>
  <c r="J44" i="36"/>
  <c r="J44" i="54"/>
  <c r="H44" i="36"/>
  <c r="H44" i="54"/>
  <c r="J43" i="36"/>
  <c r="J43" i="54"/>
  <c r="H43" i="36"/>
  <c r="H43" i="54"/>
  <c r="J42" i="36"/>
  <c r="J42" i="54"/>
  <c r="H42" i="36"/>
  <c r="H42" i="54"/>
  <c r="L39" i="36"/>
  <c r="J48" i="36"/>
  <c r="H48" i="36"/>
  <c r="J54" i="36"/>
  <c r="J54" i="54"/>
  <c r="H54" i="36"/>
  <c r="H54" i="54"/>
  <c r="F53" i="36"/>
  <c r="C53" i="36"/>
  <c r="F39" i="36"/>
  <c r="F36" i="36"/>
  <c r="E36" i="36"/>
  <c r="F26" i="36"/>
  <c r="C26" i="36"/>
  <c r="K1" i="46"/>
  <c r="K1" i="29"/>
  <c r="K1" i="25"/>
  <c r="K1" i="27"/>
  <c r="B15" i="36"/>
  <c r="B15" i="54"/>
  <c r="D15" i="36"/>
  <c r="D15" i="54"/>
  <c r="D15" i="52"/>
  <c r="H15" i="36"/>
  <c r="H15" i="54"/>
  <c r="J15" i="36"/>
  <c r="J15" i="54"/>
  <c r="C39" i="36"/>
  <c r="E39" i="36"/>
  <c r="I39" i="36"/>
  <c r="K39" i="36"/>
  <c r="L39" i="52"/>
  <c r="K39" i="52"/>
  <c r="I39" i="52"/>
  <c r="F39" i="52"/>
  <c r="E39" i="52"/>
  <c r="C39" i="52"/>
  <c r="L39" i="53"/>
  <c r="K39" i="53"/>
  <c r="I39" i="53"/>
  <c r="F39" i="53"/>
  <c r="E39" i="53"/>
  <c r="C39" i="53"/>
  <c r="L39" i="54"/>
  <c r="K39" i="54"/>
  <c r="I39" i="54"/>
  <c r="E39" i="54"/>
  <c r="C39" i="54"/>
  <c r="D33" i="54"/>
  <c r="H17" i="54"/>
  <c r="H33" i="54"/>
  <c r="H48" i="54"/>
  <c r="H55" i="54"/>
  <c r="H64" i="54"/>
  <c r="J17" i="54"/>
  <c r="J19" i="54"/>
  <c r="J21" i="54"/>
  <c r="J23" i="54"/>
  <c r="J25" i="54"/>
  <c r="J27" i="54"/>
  <c r="J29" i="54"/>
  <c r="J33" i="54"/>
  <c r="J34" i="54"/>
  <c r="J38" i="54"/>
  <c r="J48" i="54"/>
  <c r="J51" i="54"/>
  <c r="H18" i="54"/>
  <c r="H36" i="54"/>
  <c r="H46" i="54"/>
  <c r="H57" i="54"/>
  <c r="H65" i="54"/>
  <c r="H75" i="54"/>
  <c r="J14" i="54"/>
  <c r="J16" i="54"/>
  <c r="J18" i="54"/>
  <c r="J20" i="54"/>
  <c r="J22" i="54"/>
  <c r="J24" i="54"/>
  <c r="J26" i="54"/>
  <c r="J28" i="54"/>
  <c r="J30" i="54"/>
  <c r="J36" i="54"/>
  <c r="L39" i="51"/>
  <c r="K39" i="51"/>
  <c r="I39" i="51"/>
  <c r="F39" i="51"/>
  <c r="E39" i="51"/>
  <c r="C39" i="51"/>
  <c r="B15" i="32"/>
  <c r="B15" i="53"/>
  <c r="L63" i="32"/>
  <c r="I63" i="32"/>
  <c r="L39" i="32"/>
  <c r="K39" i="32"/>
  <c r="I39" i="32"/>
  <c r="F39" i="32"/>
  <c r="E39" i="32"/>
  <c r="C39" i="32"/>
  <c r="F45" i="20"/>
  <c r="F42" i="20"/>
  <c r="C42" i="20"/>
  <c r="L53" i="20"/>
  <c r="L51" i="20"/>
  <c r="K51" i="20"/>
  <c r="K39" i="20"/>
  <c r="I39" i="20"/>
  <c r="E39" i="20"/>
  <c r="C39" i="20"/>
  <c r="M31" i="20"/>
  <c r="L15" i="20"/>
  <c r="K15" i="20"/>
  <c r="I31" i="20"/>
  <c r="F43" i="20"/>
  <c r="C43" i="20"/>
  <c r="L45" i="20"/>
  <c r="F48" i="20"/>
  <c r="C48" i="20"/>
  <c r="B74" i="20"/>
  <c r="F75" i="20"/>
  <c r="G75" i="20"/>
  <c r="L75" i="20"/>
  <c r="J75" i="1"/>
  <c r="J73" i="1"/>
  <c r="J72" i="1"/>
  <c r="J70" i="1"/>
  <c r="J69" i="1"/>
  <c r="J66" i="1"/>
  <c r="J65" i="1"/>
  <c r="J64" i="1"/>
  <c r="J63" i="1"/>
  <c r="J62" i="1"/>
  <c r="J61" i="1"/>
  <c r="J60" i="1"/>
  <c r="J59" i="1"/>
  <c r="J58" i="1"/>
  <c r="J57" i="1"/>
  <c r="J55" i="1"/>
  <c r="J54" i="1"/>
  <c r="J53" i="1"/>
  <c r="J52" i="1"/>
  <c r="J51" i="1"/>
  <c r="J50" i="1"/>
  <c r="J48" i="1"/>
  <c r="J46" i="1"/>
  <c r="J45" i="1"/>
  <c r="L45" i="1"/>
  <c r="I45" i="1"/>
  <c r="J44" i="1"/>
  <c r="J43" i="1"/>
  <c r="J42" i="1"/>
  <c r="J15" i="1"/>
  <c r="H75" i="1"/>
  <c r="H73" i="1"/>
  <c r="H73" i="51"/>
  <c r="H72" i="1"/>
  <c r="H70" i="1"/>
  <c r="H70" i="51"/>
  <c r="H69" i="1"/>
  <c r="H66" i="1"/>
  <c r="H66" i="51"/>
  <c r="H65" i="1"/>
  <c r="H64" i="1"/>
  <c r="H64" i="51"/>
  <c r="H63" i="1"/>
  <c r="H62" i="1"/>
  <c r="H62" i="51"/>
  <c r="H61" i="1"/>
  <c r="H60" i="1"/>
  <c r="H59" i="1"/>
  <c r="H58" i="1"/>
  <c r="H57" i="1"/>
  <c r="H55" i="1"/>
  <c r="H54" i="1"/>
  <c r="H53" i="1"/>
  <c r="H52" i="1"/>
  <c r="H51" i="1"/>
  <c r="L51" i="1"/>
  <c r="H50" i="1"/>
  <c r="H48" i="1"/>
  <c r="H46" i="1"/>
  <c r="H47" i="1"/>
  <c r="H45" i="1"/>
  <c r="H44" i="1"/>
  <c r="H43" i="1"/>
  <c r="H42" i="1"/>
  <c r="H15" i="1"/>
  <c r="D75" i="1"/>
  <c r="D73" i="1"/>
  <c r="D72" i="1"/>
  <c r="D70" i="1"/>
  <c r="D69" i="1"/>
  <c r="D66" i="1"/>
  <c r="D65" i="1"/>
  <c r="D64" i="1"/>
  <c r="D63" i="1"/>
  <c r="D62" i="1"/>
  <c r="D61" i="1"/>
  <c r="D60" i="1"/>
  <c r="D59" i="1"/>
  <c r="D58" i="1"/>
  <c r="D57" i="1"/>
  <c r="D55" i="1"/>
  <c r="D54" i="1"/>
  <c r="D53" i="1"/>
  <c r="D53" i="51"/>
  <c r="D52" i="1"/>
  <c r="D51" i="1"/>
  <c r="D50" i="1"/>
  <c r="D48" i="1"/>
  <c r="D46" i="1"/>
  <c r="D45" i="1"/>
  <c r="D44" i="1"/>
  <c r="D43" i="1"/>
  <c r="D42" i="1"/>
  <c r="D15" i="1"/>
  <c r="B75" i="1"/>
  <c r="B73" i="1"/>
  <c r="B72" i="1"/>
  <c r="B70" i="1"/>
  <c r="B69" i="1"/>
  <c r="B66" i="1"/>
  <c r="B65" i="1"/>
  <c r="B64" i="1"/>
  <c r="B63" i="1"/>
  <c r="B62" i="1"/>
  <c r="B61" i="1"/>
  <c r="B60" i="1"/>
  <c r="B59" i="1"/>
  <c r="B58" i="1"/>
  <c r="B57" i="1"/>
  <c r="B55" i="1"/>
  <c r="F55" i="1"/>
  <c r="E55" i="1"/>
  <c r="B54" i="1"/>
  <c r="B53" i="1"/>
  <c r="F53" i="1"/>
  <c r="C53" i="1"/>
  <c r="B52" i="1"/>
  <c r="B51" i="1"/>
  <c r="F51" i="1"/>
  <c r="B50" i="1"/>
  <c r="B46" i="1"/>
  <c r="F46" i="1"/>
  <c r="B45" i="1"/>
  <c r="B44" i="1"/>
  <c r="F44" i="1"/>
  <c r="E44" i="1"/>
  <c r="B43" i="1"/>
  <c r="B42" i="1"/>
  <c r="F42" i="1"/>
  <c r="E42" i="1"/>
  <c r="B15" i="1"/>
  <c r="F58" i="1"/>
  <c r="E58" i="1"/>
  <c r="L57" i="1"/>
  <c r="K57" i="1"/>
  <c r="L52" i="1"/>
  <c r="K52" i="1"/>
  <c r="F50" i="1"/>
  <c r="E50" i="1"/>
  <c r="L48" i="1"/>
  <c r="K48" i="1"/>
  <c r="B48" i="1"/>
  <c r="L39" i="1"/>
  <c r="K39" i="1"/>
  <c r="I39" i="1"/>
  <c r="F39" i="1"/>
  <c r="E39" i="1"/>
  <c r="C39" i="1"/>
  <c r="F34" i="1"/>
  <c r="E34" i="1"/>
  <c r="F32" i="1"/>
  <c r="G32" i="1"/>
  <c r="F31" i="1"/>
  <c r="G31" i="1"/>
  <c r="L25" i="1"/>
  <c r="K25" i="1"/>
  <c r="F25" i="1"/>
  <c r="E25" i="1"/>
  <c r="L23" i="1"/>
  <c r="K23" i="1"/>
  <c r="F21" i="1"/>
  <c r="E21" i="1"/>
  <c r="L20" i="1"/>
  <c r="F20" i="1"/>
  <c r="L17" i="1"/>
  <c r="K17" i="1"/>
  <c r="F17" i="1"/>
  <c r="F15" i="1"/>
  <c r="E15" i="1"/>
  <c r="F13" i="1"/>
  <c r="E13" i="1"/>
  <c r="F48" i="1"/>
  <c r="C48" i="1"/>
  <c r="F22" i="1"/>
  <c r="C22" i="1"/>
  <c r="F30" i="1"/>
  <c r="E48" i="1"/>
  <c r="F57" i="1"/>
  <c r="E57" i="1"/>
  <c r="H74" i="1"/>
  <c r="C50" i="1"/>
  <c r="F64" i="1"/>
  <c r="C64" i="1"/>
  <c r="I48" i="1"/>
  <c r="F63" i="1"/>
  <c r="C63" i="1"/>
  <c r="F66" i="1"/>
  <c r="C66" i="1"/>
  <c r="F70" i="1"/>
  <c r="C70" i="1"/>
  <c r="F75" i="1"/>
  <c r="G75" i="1"/>
  <c r="L65" i="1"/>
  <c r="I65" i="1"/>
  <c r="L69" i="1"/>
  <c r="I69" i="1"/>
  <c r="H25" i="54"/>
  <c r="J54" i="51"/>
  <c r="L30" i="36"/>
  <c r="K30" i="36"/>
  <c r="H43" i="51"/>
  <c r="H45" i="51"/>
  <c r="H48" i="51"/>
  <c r="F69" i="32"/>
  <c r="C69" i="32"/>
  <c r="J32" i="54"/>
  <c r="L51" i="54"/>
  <c r="K51" i="54"/>
  <c r="H29" i="54"/>
  <c r="L29" i="54"/>
  <c r="H21" i="54"/>
  <c r="L38" i="54"/>
  <c r="K38" i="54"/>
  <c r="L21" i="54"/>
  <c r="I21" i="54"/>
  <c r="L55" i="36"/>
  <c r="K55" i="36"/>
  <c r="E26" i="36"/>
  <c r="J69" i="51"/>
  <c r="J55" i="54"/>
  <c r="D15" i="51"/>
  <c r="J47" i="36"/>
  <c r="J42" i="51"/>
  <c r="J44" i="51"/>
  <c r="J46" i="51"/>
  <c r="J57" i="51"/>
  <c r="J61" i="51"/>
  <c r="J63" i="51"/>
  <c r="J74" i="36"/>
  <c r="L48" i="54"/>
  <c r="I48" i="54"/>
  <c r="L42" i="54"/>
  <c r="I42" i="54"/>
  <c r="H47" i="36"/>
  <c r="D74" i="36"/>
  <c r="F48" i="36"/>
  <c r="C48" i="36"/>
  <c r="E53" i="36"/>
  <c r="J46" i="54"/>
  <c r="L50" i="36"/>
  <c r="I50" i="36"/>
  <c r="L52" i="36"/>
  <c r="K52" i="36"/>
  <c r="L70" i="54"/>
  <c r="K70" i="54"/>
  <c r="L43" i="54"/>
  <c r="I43" i="54"/>
  <c r="L13" i="54"/>
  <c r="I13" i="54"/>
  <c r="K21" i="36"/>
  <c r="H74" i="36"/>
  <c r="D42" i="51"/>
  <c r="D44" i="51"/>
  <c r="D46" i="51"/>
  <c r="D54" i="51"/>
  <c r="D57" i="51"/>
  <c r="D59" i="51"/>
  <c r="D61" i="51"/>
  <c r="D63" i="51"/>
  <c r="D65" i="51"/>
  <c r="D69" i="51"/>
  <c r="D72" i="51"/>
  <c r="D75" i="51"/>
  <c r="D47" i="36"/>
  <c r="F22" i="36"/>
  <c r="C22" i="36"/>
  <c r="E48" i="36"/>
  <c r="F45" i="36"/>
  <c r="E45" i="36"/>
  <c r="F55" i="36"/>
  <c r="E55" i="36"/>
  <c r="L58" i="54"/>
  <c r="I58" i="54"/>
  <c r="H55" i="51"/>
  <c r="H58" i="51"/>
  <c r="H60" i="51"/>
  <c r="H50" i="54"/>
  <c r="L66" i="54"/>
  <c r="K66" i="54"/>
  <c r="L62" i="54"/>
  <c r="I62" i="54"/>
  <c r="H73" i="54"/>
  <c r="H74" i="54"/>
  <c r="D40" i="54"/>
  <c r="D51" i="51"/>
  <c r="D55" i="51"/>
  <c r="D58" i="51"/>
  <c r="D60" i="51"/>
  <c r="D62" i="51"/>
  <c r="D64" i="51"/>
  <c r="D66" i="51"/>
  <c r="D70" i="51"/>
  <c r="D73" i="51"/>
  <c r="D40" i="36"/>
  <c r="F70" i="36"/>
  <c r="E70" i="36"/>
  <c r="F13" i="36"/>
  <c r="E13" i="36"/>
  <c r="B69" i="51"/>
  <c r="B72" i="51"/>
  <c r="B75" i="51"/>
  <c r="F33" i="54"/>
  <c r="G33" i="54"/>
  <c r="C55" i="36"/>
  <c r="C70" i="36"/>
  <c r="B40" i="36"/>
  <c r="F59" i="36"/>
  <c r="E59" i="36"/>
  <c r="F75" i="36"/>
  <c r="E75" i="36"/>
  <c r="K36" i="20"/>
  <c r="C31" i="20"/>
  <c r="D43" i="51"/>
  <c r="D45" i="51"/>
  <c r="D48" i="51"/>
  <c r="D50" i="51"/>
  <c r="D52" i="51"/>
  <c r="L60" i="54"/>
  <c r="I60" i="54"/>
  <c r="L55" i="54"/>
  <c r="I55" i="54"/>
  <c r="L73" i="1"/>
  <c r="I73" i="1"/>
  <c r="L70" i="1"/>
  <c r="I70" i="1"/>
  <c r="L66" i="1"/>
  <c r="K66" i="1"/>
  <c r="L33" i="54"/>
  <c r="M33" i="54"/>
  <c r="L25" i="54"/>
  <c r="I25" i="54"/>
  <c r="F15" i="54"/>
  <c r="E15" i="54"/>
  <c r="E33" i="54"/>
  <c r="L15" i="1"/>
  <c r="K15" i="1"/>
  <c r="L44" i="1"/>
  <c r="K44" i="1"/>
  <c r="F72" i="1"/>
  <c r="C72" i="1"/>
  <c r="F69" i="1"/>
  <c r="C69" i="1"/>
  <c r="F65" i="1"/>
  <c r="F61" i="1"/>
  <c r="C61" i="1"/>
  <c r="E32" i="1"/>
  <c r="F59" i="1"/>
  <c r="E59" i="1"/>
  <c r="D47" i="1"/>
  <c r="D74" i="1"/>
  <c r="F43" i="1"/>
  <c r="E43" i="1"/>
  <c r="F45" i="1"/>
  <c r="E45" i="1"/>
  <c r="F52" i="1"/>
  <c r="F54" i="1"/>
  <c r="C54" i="1"/>
  <c r="I17" i="1"/>
  <c r="F18" i="1"/>
  <c r="C18" i="1"/>
  <c r="F36" i="1"/>
  <c r="E36" i="1"/>
  <c r="K65" i="1"/>
  <c r="H56" i="1"/>
  <c r="H67" i="1"/>
  <c r="H76" i="1"/>
  <c r="H57" i="51"/>
  <c r="L57" i="51"/>
  <c r="H61" i="51"/>
  <c r="L61" i="51"/>
  <c r="H69" i="51"/>
  <c r="L69" i="51"/>
  <c r="K69" i="51"/>
  <c r="H72" i="51"/>
  <c r="L62" i="32"/>
  <c r="L31" i="32"/>
  <c r="I31" i="32"/>
  <c r="L18" i="32"/>
  <c r="I18" i="32"/>
  <c r="L43" i="32"/>
  <c r="I43" i="32"/>
  <c r="L52" i="32"/>
  <c r="K52" i="32"/>
  <c r="L73" i="32"/>
  <c r="I73" i="32"/>
  <c r="H56" i="32"/>
  <c r="H67" i="32"/>
  <c r="C51" i="53"/>
  <c r="F42" i="32"/>
  <c r="E42" i="32"/>
  <c r="D47" i="32"/>
  <c r="H47" i="32"/>
  <c r="H53" i="51"/>
  <c r="H54" i="51"/>
  <c r="L54" i="51"/>
  <c r="M54" i="51"/>
  <c r="H59" i="51"/>
  <c r="H63" i="51"/>
  <c r="L63" i="51"/>
  <c r="K63" i="51"/>
  <c r="H65" i="51"/>
  <c r="H75" i="51"/>
  <c r="F64" i="32"/>
  <c r="C64" i="32"/>
  <c r="L30" i="32"/>
  <c r="K30" i="32"/>
  <c r="L65" i="32"/>
  <c r="I65" i="32"/>
  <c r="L75" i="32"/>
  <c r="M75" i="32"/>
  <c r="D58" i="52"/>
  <c r="D62" i="52"/>
  <c r="B58" i="51"/>
  <c r="F58" i="51"/>
  <c r="E58" i="51"/>
  <c r="B66" i="51"/>
  <c r="F66" i="51"/>
  <c r="C66" i="51"/>
  <c r="F15" i="32"/>
  <c r="E15" i="32"/>
  <c r="D56" i="1"/>
  <c r="D67" i="1"/>
  <c r="J56" i="1"/>
  <c r="D55" i="54"/>
  <c r="D56" i="54"/>
  <c r="D56" i="36"/>
  <c r="D67" i="36"/>
  <c r="D55" i="53"/>
  <c r="D56" i="32"/>
  <c r="D67" i="32"/>
  <c r="J56" i="32"/>
  <c r="J67" i="32"/>
  <c r="F51" i="20"/>
  <c r="C51" i="20"/>
  <c r="J56" i="54"/>
  <c r="J56" i="36"/>
  <c r="F13" i="20"/>
  <c r="C13" i="20"/>
  <c r="F22" i="20"/>
  <c r="C22" i="20"/>
  <c r="F34" i="20"/>
  <c r="C34" i="20"/>
  <c r="I74" i="35"/>
  <c r="K74" i="35"/>
  <c r="I67" i="35"/>
  <c r="K67" i="35"/>
  <c r="L40" i="35"/>
  <c r="K54" i="35"/>
  <c r="L47" i="35"/>
  <c r="K40" i="35"/>
  <c r="I40" i="35"/>
  <c r="C74" i="35"/>
  <c r="E74" i="35"/>
  <c r="F47" i="35"/>
  <c r="E47" i="35"/>
  <c r="C31" i="35"/>
  <c r="C42" i="35"/>
  <c r="C44" i="35"/>
  <c r="C46" i="35"/>
  <c r="C72" i="35"/>
  <c r="F56" i="35"/>
  <c r="E56" i="35"/>
  <c r="C47" i="35"/>
  <c r="E46" i="35"/>
  <c r="I25" i="1"/>
  <c r="H15" i="51"/>
  <c r="L32" i="1"/>
  <c r="K32" i="1"/>
  <c r="L30" i="1"/>
  <c r="K30" i="1"/>
  <c r="L14" i="1"/>
  <c r="I14" i="1"/>
  <c r="L18" i="1"/>
  <c r="L19" i="1"/>
  <c r="K19" i="1"/>
  <c r="L21" i="1"/>
  <c r="I21" i="1"/>
  <c r="L27" i="1"/>
  <c r="K27" i="1"/>
  <c r="L26" i="1"/>
  <c r="I26" i="1"/>
  <c r="L29" i="1"/>
  <c r="K29" i="1"/>
  <c r="L36" i="1"/>
  <c r="I36" i="1"/>
  <c r="H46" i="51"/>
  <c r="H50" i="51"/>
  <c r="H52" i="51"/>
  <c r="C33" i="1"/>
  <c r="L76" i="35"/>
  <c r="M51" i="35"/>
  <c r="K47" i="35"/>
  <c r="M47" i="35"/>
  <c r="I47" i="35"/>
  <c r="M50" i="35"/>
  <c r="M52" i="35"/>
  <c r="I50" i="35"/>
  <c r="I51" i="35"/>
  <c r="I52" i="35"/>
  <c r="I53" i="35"/>
  <c r="C15" i="35"/>
  <c r="C75" i="35"/>
  <c r="F40" i="35"/>
  <c r="E40" i="35"/>
  <c r="F67" i="35"/>
  <c r="C56" i="35"/>
  <c r="F20" i="32"/>
  <c r="G20" i="32"/>
  <c r="L48" i="36"/>
  <c r="K48" i="36"/>
  <c r="L15" i="54"/>
  <c r="I15" i="54"/>
  <c r="J53" i="51"/>
  <c r="L45" i="54"/>
  <c r="I45" i="54"/>
  <c r="L51" i="36"/>
  <c r="I51" i="36"/>
  <c r="L53" i="36"/>
  <c r="L32" i="36"/>
  <c r="I32" i="36"/>
  <c r="I30" i="36"/>
  <c r="L14" i="36"/>
  <c r="K14" i="36"/>
  <c r="L16" i="36"/>
  <c r="I17" i="36"/>
  <c r="L18" i="36"/>
  <c r="L19" i="36"/>
  <c r="K19" i="36"/>
  <c r="L22" i="36"/>
  <c r="L24" i="36"/>
  <c r="K24" i="36"/>
  <c r="L28" i="36"/>
  <c r="L34" i="36"/>
  <c r="K34" i="36"/>
  <c r="L64" i="54"/>
  <c r="I64" i="54"/>
  <c r="L17" i="54"/>
  <c r="I17" i="54"/>
  <c r="K32" i="36"/>
  <c r="L33" i="36"/>
  <c r="K33" i="36"/>
  <c r="L31" i="36"/>
  <c r="K31" i="36"/>
  <c r="L13" i="36"/>
  <c r="K13" i="36"/>
  <c r="L20" i="36"/>
  <c r="K20" i="36"/>
  <c r="I25" i="36"/>
  <c r="L27" i="36"/>
  <c r="K27" i="36"/>
  <c r="I29" i="36"/>
  <c r="L38" i="36"/>
  <c r="K38" i="36"/>
  <c r="H40" i="36"/>
  <c r="H51" i="51"/>
  <c r="H32" i="54"/>
  <c r="H28" i="54"/>
  <c r="L28" i="54"/>
  <c r="I28" i="54"/>
  <c r="H24" i="54"/>
  <c r="L24" i="54"/>
  <c r="I24" i="54"/>
  <c r="H20" i="54"/>
  <c r="L20" i="54"/>
  <c r="M20" i="54"/>
  <c r="H16" i="54"/>
  <c r="L16" i="54"/>
  <c r="H53" i="54"/>
  <c r="L53" i="54"/>
  <c r="I53" i="54"/>
  <c r="H34" i="54"/>
  <c r="L34" i="54"/>
  <c r="I34" i="54"/>
  <c r="H31" i="54"/>
  <c r="L31" i="54"/>
  <c r="M31" i="54"/>
  <c r="H27" i="54"/>
  <c r="L27" i="54"/>
  <c r="I27" i="54"/>
  <c r="H23" i="54"/>
  <c r="L23" i="54"/>
  <c r="I23" i="54"/>
  <c r="H19" i="54"/>
  <c r="L19" i="54"/>
  <c r="I24" i="36"/>
  <c r="L23" i="36"/>
  <c r="K23" i="36"/>
  <c r="L26" i="36"/>
  <c r="K26" i="36"/>
  <c r="L36" i="36"/>
  <c r="K36" i="36"/>
  <c r="F33" i="36"/>
  <c r="F31" i="36"/>
  <c r="E31" i="36"/>
  <c r="F16" i="36"/>
  <c r="E16" i="36"/>
  <c r="F20" i="36"/>
  <c r="F24" i="36"/>
  <c r="E24" i="36"/>
  <c r="F27" i="36"/>
  <c r="F34" i="36"/>
  <c r="C33" i="54"/>
  <c r="I51" i="54"/>
  <c r="L75" i="54"/>
  <c r="M75" i="54"/>
  <c r="L69" i="54"/>
  <c r="I69" i="54"/>
  <c r="L63" i="54"/>
  <c r="I63" i="54"/>
  <c r="L59" i="54"/>
  <c r="I59" i="54"/>
  <c r="L54" i="54"/>
  <c r="M54" i="54"/>
  <c r="L50" i="54"/>
  <c r="I50" i="54"/>
  <c r="L30" i="54"/>
  <c r="I30" i="54"/>
  <c r="H47" i="54"/>
  <c r="B43" i="54"/>
  <c r="F43" i="36"/>
  <c r="E43" i="36"/>
  <c r="B46" i="54"/>
  <c r="B47" i="54"/>
  <c r="B47" i="36"/>
  <c r="B73" i="54"/>
  <c r="F73" i="36"/>
  <c r="E73" i="36"/>
  <c r="B74" i="36"/>
  <c r="C73" i="36"/>
  <c r="B57" i="54"/>
  <c r="F57" i="54"/>
  <c r="E57" i="54"/>
  <c r="F57" i="36"/>
  <c r="E57" i="36"/>
  <c r="B61" i="54"/>
  <c r="F61" i="36"/>
  <c r="E61" i="36"/>
  <c r="B65" i="54"/>
  <c r="F65" i="54"/>
  <c r="E65" i="54"/>
  <c r="F65" i="36"/>
  <c r="E65" i="36"/>
  <c r="B54" i="54"/>
  <c r="F54" i="54"/>
  <c r="F54" i="36"/>
  <c r="C13" i="36"/>
  <c r="F28" i="36"/>
  <c r="E28" i="36"/>
  <c r="B29" i="54"/>
  <c r="B36" i="54"/>
  <c r="C36" i="36"/>
  <c r="F38" i="36"/>
  <c r="E38" i="36"/>
  <c r="B45" i="51"/>
  <c r="B52" i="51"/>
  <c r="B70" i="51"/>
  <c r="F70" i="51"/>
  <c r="C70" i="51"/>
  <c r="C16" i="36"/>
  <c r="C24" i="36"/>
  <c r="C31" i="36"/>
  <c r="C45" i="36"/>
  <c r="C59" i="36"/>
  <c r="B56" i="36"/>
  <c r="B67" i="36"/>
  <c r="F18" i="36"/>
  <c r="E18" i="36"/>
  <c r="F25" i="36"/>
  <c r="E25" i="36"/>
  <c r="F29" i="36"/>
  <c r="E29" i="36"/>
  <c r="F51" i="36"/>
  <c r="F63" i="36"/>
  <c r="B13" i="54"/>
  <c r="F13" i="54"/>
  <c r="B27" i="54"/>
  <c r="B34" i="54"/>
  <c r="F34" i="54"/>
  <c r="F32" i="36"/>
  <c r="F30" i="36"/>
  <c r="F14" i="36"/>
  <c r="F17" i="36"/>
  <c r="F19" i="36"/>
  <c r="F21" i="36"/>
  <c r="F23" i="36"/>
  <c r="F42" i="36"/>
  <c r="F44" i="36"/>
  <c r="F46" i="36"/>
  <c r="F50" i="36"/>
  <c r="F52" i="36"/>
  <c r="F58" i="36"/>
  <c r="F60" i="36"/>
  <c r="F62" i="36"/>
  <c r="F64" i="36"/>
  <c r="F66" i="36"/>
  <c r="F69" i="36"/>
  <c r="F72" i="36"/>
  <c r="L42" i="36"/>
  <c r="I42" i="36"/>
  <c r="L43" i="36"/>
  <c r="K43" i="36"/>
  <c r="L44" i="36"/>
  <c r="K44" i="36"/>
  <c r="L46" i="36"/>
  <c r="I46" i="36"/>
  <c r="L60" i="36"/>
  <c r="K60" i="36"/>
  <c r="L62" i="36"/>
  <c r="K62" i="36"/>
  <c r="L63" i="36"/>
  <c r="I63" i="36"/>
  <c r="L64" i="36"/>
  <c r="I64" i="36"/>
  <c r="L65" i="36"/>
  <c r="K65" i="36"/>
  <c r="I48" i="36"/>
  <c r="K46" i="36"/>
  <c r="H56" i="54"/>
  <c r="H67" i="54"/>
  <c r="L46" i="54"/>
  <c r="I52" i="36"/>
  <c r="B74" i="54"/>
  <c r="L58" i="36"/>
  <c r="K58" i="36"/>
  <c r="L59" i="36"/>
  <c r="K59" i="36"/>
  <c r="L72" i="54"/>
  <c r="K72" i="54"/>
  <c r="L32" i="54"/>
  <c r="M32" i="54"/>
  <c r="L73" i="54"/>
  <c r="I73" i="54"/>
  <c r="J67" i="36"/>
  <c r="J76" i="36"/>
  <c r="I62" i="36"/>
  <c r="L15" i="36"/>
  <c r="K15" i="36"/>
  <c r="H56" i="36"/>
  <c r="H67" i="36"/>
  <c r="C15" i="54"/>
  <c r="D76" i="36"/>
  <c r="F32" i="54"/>
  <c r="E32" i="54"/>
  <c r="F30" i="54"/>
  <c r="F14" i="54"/>
  <c r="F19" i="54"/>
  <c r="E19" i="54"/>
  <c r="F20" i="54"/>
  <c r="F21" i="54"/>
  <c r="C21" i="54"/>
  <c r="F23" i="54"/>
  <c r="F26" i="54"/>
  <c r="E26" i="54"/>
  <c r="F28" i="54"/>
  <c r="E28" i="54"/>
  <c r="F29" i="54"/>
  <c r="C29" i="54"/>
  <c r="F36" i="54"/>
  <c r="C36" i="54"/>
  <c r="F15" i="36"/>
  <c r="C15" i="36"/>
  <c r="B56" i="54"/>
  <c r="E15" i="36"/>
  <c r="I15" i="36"/>
  <c r="L54" i="36"/>
  <c r="I54" i="36"/>
  <c r="L45" i="36"/>
  <c r="K45" i="36"/>
  <c r="L57" i="36"/>
  <c r="I57" i="36"/>
  <c r="L61" i="36"/>
  <c r="K61" i="36"/>
  <c r="L66" i="36"/>
  <c r="I66" i="36"/>
  <c r="L69" i="36"/>
  <c r="K69" i="36"/>
  <c r="L70" i="36"/>
  <c r="I70" i="36"/>
  <c r="L72" i="36"/>
  <c r="I72" i="36"/>
  <c r="L73" i="36"/>
  <c r="I73" i="36"/>
  <c r="L75" i="36"/>
  <c r="I75" i="36"/>
  <c r="L65" i="54"/>
  <c r="I65" i="54"/>
  <c r="L61" i="54"/>
  <c r="K61" i="54"/>
  <c r="L57" i="54"/>
  <c r="K57" i="54"/>
  <c r="L52" i="54"/>
  <c r="I52" i="54"/>
  <c r="J13" i="51"/>
  <c r="J16" i="51"/>
  <c r="J22" i="51"/>
  <c r="J24" i="51"/>
  <c r="J34" i="51"/>
  <c r="J38" i="51"/>
  <c r="K58" i="54"/>
  <c r="I45" i="36"/>
  <c r="M45" i="36"/>
  <c r="I61" i="36"/>
  <c r="I69" i="36"/>
  <c r="K72" i="36"/>
  <c r="K75" i="36"/>
  <c r="M43" i="36"/>
  <c r="I43" i="36"/>
  <c r="H31" i="51"/>
  <c r="H30" i="51"/>
  <c r="H13" i="51"/>
  <c r="H16" i="51"/>
  <c r="H17" i="51"/>
  <c r="H18" i="51"/>
  <c r="H20" i="51"/>
  <c r="H21" i="51"/>
  <c r="H22" i="51"/>
  <c r="H24" i="51"/>
  <c r="H25" i="51"/>
  <c r="H27" i="51"/>
  <c r="H28" i="51"/>
  <c r="H29" i="51"/>
  <c r="H34" i="51"/>
  <c r="H38" i="51"/>
  <c r="G44" i="36"/>
  <c r="G45" i="36"/>
  <c r="D47" i="54"/>
  <c r="D74" i="54"/>
  <c r="D67" i="54"/>
  <c r="D66" i="52"/>
  <c r="F45" i="54"/>
  <c r="F70" i="54"/>
  <c r="E70" i="54"/>
  <c r="F73" i="54"/>
  <c r="F59" i="54"/>
  <c r="E59" i="54"/>
  <c r="F61" i="54"/>
  <c r="C61" i="54"/>
  <c r="F63" i="54"/>
  <c r="F66" i="54"/>
  <c r="E66" i="54"/>
  <c r="F50" i="54"/>
  <c r="C50" i="54"/>
  <c r="F51" i="54"/>
  <c r="E51" i="54"/>
  <c r="F52" i="54"/>
  <c r="C52" i="54"/>
  <c r="F43" i="54"/>
  <c r="E43" i="54"/>
  <c r="D14" i="51"/>
  <c r="D17" i="51"/>
  <c r="F75" i="54"/>
  <c r="C75" i="54"/>
  <c r="E23" i="54"/>
  <c r="C23" i="54"/>
  <c r="F32" i="20"/>
  <c r="G32" i="20"/>
  <c r="F30" i="20"/>
  <c r="G30" i="20"/>
  <c r="F16" i="20"/>
  <c r="C16" i="20"/>
  <c r="F20" i="20"/>
  <c r="C20" i="20"/>
  <c r="F24" i="20"/>
  <c r="C24" i="20"/>
  <c r="F28" i="20"/>
  <c r="C28" i="20"/>
  <c r="F38" i="20"/>
  <c r="C38" i="20"/>
  <c r="L46" i="20"/>
  <c r="I46" i="20"/>
  <c r="L50" i="20"/>
  <c r="I50" i="20"/>
  <c r="L52" i="20"/>
  <c r="I52" i="20"/>
  <c r="L32" i="20"/>
  <c r="I32" i="20"/>
  <c r="L30" i="20"/>
  <c r="I30" i="20"/>
  <c r="K14" i="20"/>
  <c r="L17" i="20"/>
  <c r="K17" i="20"/>
  <c r="K19" i="20"/>
  <c r="L20" i="20"/>
  <c r="I20" i="20"/>
  <c r="L25" i="20"/>
  <c r="K25" i="20"/>
  <c r="L28" i="20"/>
  <c r="K28" i="20"/>
  <c r="C32" i="20"/>
  <c r="E30" i="20"/>
  <c r="C30" i="20"/>
  <c r="G20" i="20"/>
  <c r="F15" i="20"/>
  <c r="C15" i="20"/>
  <c r="C14" i="54"/>
  <c r="E14" i="54"/>
  <c r="E20" i="20"/>
  <c r="C28" i="54"/>
  <c r="C26" i="54"/>
  <c r="B40" i="54"/>
  <c r="M30" i="20"/>
  <c r="I17" i="20"/>
  <c r="M20" i="20"/>
  <c r="I28" i="20"/>
  <c r="K20" i="20"/>
  <c r="K62" i="54"/>
  <c r="K45" i="54"/>
  <c r="L22" i="20"/>
  <c r="L34" i="20"/>
  <c r="I34" i="20"/>
  <c r="L38" i="20"/>
  <c r="J13" i="52"/>
  <c r="K52" i="54"/>
  <c r="K34" i="54"/>
  <c r="K50" i="54"/>
  <c r="F17" i="54"/>
  <c r="C17" i="54"/>
  <c r="F18" i="54"/>
  <c r="F24" i="54"/>
  <c r="F25" i="54"/>
  <c r="C25" i="54"/>
  <c r="F27" i="54"/>
  <c r="F38" i="54"/>
  <c r="G30" i="54"/>
  <c r="E30" i="54"/>
  <c r="C30" i="54"/>
  <c r="E29" i="54"/>
  <c r="C51" i="54"/>
  <c r="B34" i="52"/>
  <c r="F48" i="54"/>
  <c r="E48" i="54"/>
  <c r="F42" i="54"/>
  <c r="C42" i="54"/>
  <c r="F44" i="54"/>
  <c r="E44" i="54"/>
  <c r="F46" i="54"/>
  <c r="C46" i="54"/>
  <c r="F69" i="54"/>
  <c r="E69" i="54"/>
  <c r="F72" i="54"/>
  <c r="E72" i="54"/>
  <c r="F58" i="54"/>
  <c r="E58" i="54"/>
  <c r="F60" i="54"/>
  <c r="C60" i="54"/>
  <c r="F62" i="54"/>
  <c r="C62" i="54"/>
  <c r="F64" i="54"/>
  <c r="C64" i="54"/>
  <c r="F55" i="54"/>
  <c r="C55" i="54"/>
  <c r="C45" i="20"/>
  <c r="E45" i="20"/>
  <c r="B15" i="51"/>
  <c r="F15" i="51"/>
  <c r="C15" i="51"/>
  <c r="K46" i="20"/>
  <c r="I53" i="20"/>
  <c r="K53" i="20"/>
  <c r="L42" i="20"/>
  <c r="K42" i="20"/>
  <c r="H42" i="51"/>
  <c r="L42" i="51"/>
  <c r="K42" i="51"/>
  <c r="L44" i="20"/>
  <c r="K44" i="20"/>
  <c r="H44" i="51"/>
  <c r="L44" i="51"/>
  <c r="K44" i="51"/>
  <c r="I44" i="20"/>
  <c r="K52" i="20"/>
  <c r="L27" i="20"/>
  <c r="I27" i="20"/>
  <c r="B47" i="20"/>
  <c r="B56" i="20"/>
  <c r="B67" i="20"/>
  <c r="E27" i="20"/>
  <c r="E31" i="20"/>
  <c r="E34" i="20"/>
  <c r="K26" i="20"/>
  <c r="L33" i="20"/>
  <c r="I33" i="20"/>
  <c r="L18" i="20"/>
  <c r="I18" i="20"/>
  <c r="F52" i="20"/>
  <c r="C52" i="20"/>
  <c r="E18" i="20"/>
  <c r="F19" i="20"/>
  <c r="F21" i="20"/>
  <c r="E22" i="20"/>
  <c r="F23" i="20"/>
  <c r="C23" i="20"/>
  <c r="F25" i="20"/>
  <c r="F26" i="20"/>
  <c r="C26" i="20"/>
  <c r="E28" i="20"/>
  <c r="F29" i="20"/>
  <c r="F36" i="20"/>
  <c r="C36" i="20"/>
  <c r="F53" i="20"/>
  <c r="C53" i="20"/>
  <c r="F33" i="20"/>
  <c r="C33" i="20"/>
  <c r="K27" i="20"/>
  <c r="J15" i="51"/>
  <c r="J51" i="51"/>
  <c r="K30" i="20"/>
  <c r="K29" i="20"/>
  <c r="K23" i="20"/>
  <c r="K21" i="20"/>
  <c r="L13" i="20"/>
  <c r="I13" i="20"/>
  <c r="L16" i="20"/>
  <c r="I16" i="20"/>
  <c r="L24" i="20"/>
  <c r="I24" i="20"/>
  <c r="H33" i="51"/>
  <c r="E42" i="20"/>
  <c r="F44" i="20"/>
  <c r="E44" i="20"/>
  <c r="F46" i="20"/>
  <c r="E46" i="20"/>
  <c r="F50" i="20"/>
  <c r="C50" i="20"/>
  <c r="E43" i="20"/>
  <c r="E48" i="20"/>
  <c r="E15" i="20"/>
  <c r="F72" i="51"/>
  <c r="E72" i="51"/>
  <c r="E13" i="20"/>
  <c r="F14" i="20"/>
  <c r="F17" i="20"/>
  <c r="C17" i="20"/>
  <c r="B17" i="51"/>
  <c r="L54" i="20"/>
  <c r="K54" i="20"/>
  <c r="L55" i="20"/>
  <c r="K55" i="20"/>
  <c r="L57" i="20"/>
  <c r="L58" i="20"/>
  <c r="L59" i="20"/>
  <c r="I59" i="20"/>
  <c r="L60" i="20"/>
  <c r="L61" i="20"/>
  <c r="I61" i="20"/>
  <c r="L62" i="20"/>
  <c r="L63" i="20"/>
  <c r="L64" i="20"/>
  <c r="K64" i="20"/>
  <c r="L65" i="20"/>
  <c r="K65" i="20"/>
  <c r="L66" i="20"/>
  <c r="K66" i="20"/>
  <c r="L69" i="20"/>
  <c r="L70" i="20"/>
  <c r="I70" i="20"/>
  <c r="L72" i="20"/>
  <c r="K72" i="20"/>
  <c r="L73" i="20"/>
  <c r="M75" i="20"/>
  <c r="K75" i="20"/>
  <c r="I75" i="20"/>
  <c r="I15" i="20"/>
  <c r="L43" i="20"/>
  <c r="I43" i="20"/>
  <c r="I45" i="20"/>
  <c r="L48" i="20"/>
  <c r="I48" i="20"/>
  <c r="I51" i="20"/>
  <c r="K45" i="20"/>
  <c r="C75" i="20"/>
  <c r="F54" i="20"/>
  <c r="E54" i="20"/>
  <c r="F55" i="20"/>
  <c r="E55" i="20"/>
  <c r="F57" i="20"/>
  <c r="G57" i="20"/>
  <c r="F58" i="20"/>
  <c r="G58" i="20"/>
  <c r="F59" i="20"/>
  <c r="E59" i="20"/>
  <c r="F60" i="20"/>
  <c r="G60" i="20"/>
  <c r="F61" i="20"/>
  <c r="G61" i="20"/>
  <c r="F62" i="20"/>
  <c r="G62" i="20"/>
  <c r="F63" i="20"/>
  <c r="E63" i="20"/>
  <c r="F64" i="20"/>
  <c r="G64" i="20"/>
  <c r="F65" i="20"/>
  <c r="G65" i="20"/>
  <c r="F66" i="20"/>
  <c r="E66" i="20"/>
  <c r="F69" i="20"/>
  <c r="E69" i="20"/>
  <c r="F70" i="20"/>
  <c r="E70" i="20"/>
  <c r="F72" i="20"/>
  <c r="E72" i="20"/>
  <c r="F73" i="20"/>
  <c r="E73" i="20"/>
  <c r="B24" i="51"/>
  <c r="B28" i="51"/>
  <c r="B38" i="51"/>
  <c r="E75" i="20"/>
  <c r="L50" i="1"/>
  <c r="L16" i="1"/>
  <c r="K16" i="1"/>
  <c r="L43" i="1"/>
  <c r="I43" i="1"/>
  <c r="C15" i="1"/>
  <c r="K43" i="1"/>
  <c r="K50" i="1"/>
  <c r="I50" i="1"/>
  <c r="M30" i="54"/>
  <c r="K16" i="54"/>
  <c r="K69" i="54"/>
  <c r="J47" i="54"/>
  <c r="J40" i="54"/>
  <c r="I61" i="54"/>
  <c r="J74" i="54"/>
  <c r="J67" i="54"/>
  <c r="J34" i="52"/>
  <c r="L46" i="1"/>
  <c r="I57" i="1"/>
  <c r="L53" i="1"/>
  <c r="K53" i="1"/>
  <c r="L54" i="1"/>
  <c r="K54" i="1"/>
  <c r="K15" i="54"/>
  <c r="K48" i="54"/>
  <c r="K32" i="54"/>
  <c r="K42" i="54"/>
  <c r="L14" i="54"/>
  <c r="I14" i="54"/>
  <c r="L18" i="54"/>
  <c r="I18" i="54"/>
  <c r="L22" i="54"/>
  <c r="I22" i="54"/>
  <c r="L26" i="54"/>
  <c r="I26" i="54"/>
  <c r="L36" i="54"/>
  <c r="L44" i="54"/>
  <c r="K55" i="54"/>
  <c r="J57" i="52"/>
  <c r="J69" i="52"/>
  <c r="J72" i="52"/>
  <c r="L60" i="1"/>
  <c r="K60" i="1"/>
  <c r="L62" i="1"/>
  <c r="K62" i="1"/>
  <c r="H15" i="52"/>
  <c r="H51" i="52"/>
  <c r="H75" i="52"/>
  <c r="L56" i="1"/>
  <c r="K56" i="1"/>
  <c r="H66" i="52"/>
  <c r="C48" i="54"/>
  <c r="C44" i="54"/>
  <c r="E46" i="54"/>
  <c r="C69" i="54"/>
  <c r="C58" i="54"/>
  <c r="E60" i="54"/>
  <c r="E62" i="54"/>
  <c r="E55" i="54"/>
  <c r="F31" i="54"/>
  <c r="F16" i="54"/>
  <c r="F53" i="54"/>
  <c r="D43" i="52"/>
  <c r="D45" i="52"/>
  <c r="D50" i="52"/>
  <c r="D52" i="52"/>
  <c r="D55" i="52"/>
  <c r="D60" i="52"/>
  <c r="D64" i="52"/>
  <c r="D70" i="52"/>
  <c r="F22" i="54"/>
  <c r="D32" i="52"/>
  <c r="D30" i="52"/>
  <c r="D14" i="52"/>
  <c r="D17" i="52"/>
  <c r="D19" i="52"/>
  <c r="D21" i="52"/>
  <c r="D42" i="52"/>
  <c r="D44" i="52"/>
  <c r="D51" i="52"/>
  <c r="F51" i="52"/>
  <c r="D57" i="52"/>
  <c r="D61" i="52"/>
  <c r="D65" i="52"/>
  <c r="D69" i="52"/>
  <c r="D72" i="52"/>
  <c r="E66" i="1"/>
  <c r="B53" i="52"/>
  <c r="F14" i="1"/>
  <c r="B48" i="52"/>
  <c r="B27" i="52"/>
  <c r="B28" i="52"/>
  <c r="B38" i="52"/>
  <c r="B58" i="52"/>
  <c r="B64" i="52"/>
  <c r="B66" i="52"/>
  <c r="I56" i="1"/>
  <c r="K69" i="1"/>
  <c r="L63" i="1"/>
  <c r="I52" i="1"/>
  <c r="I15" i="1"/>
  <c r="L42" i="1"/>
  <c r="K42" i="1"/>
  <c r="L64" i="1"/>
  <c r="K64" i="1"/>
  <c r="L13" i="1"/>
  <c r="L22" i="1"/>
  <c r="K22" i="1"/>
  <c r="L24" i="1"/>
  <c r="K24" i="1"/>
  <c r="L34" i="1"/>
  <c r="I34" i="1"/>
  <c r="L55" i="1"/>
  <c r="L58" i="1"/>
  <c r="D40" i="1"/>
  <c r="E72" i="1"/>
  <c r="C59" i="1"/>
  <c r="C31" i="1"/>
  <c r="C51" i="1"/>
  <c r="E51" i="1"/>
  <c r="E17" i="1"/>
  <c r="C17" i="1"/>
  <c r="G20" i="1"/>
  <c r="E20" i="1"/>
  <c r="F60" i="1"/>
  <c r="E60" i="1"/>
  <c r="B62" i="51"/>
  <c r="F62" i="51"/>
  <c r="F62" i="1"/>
  <c r="E62" i="1"/>
  <c r="B73" i="51"/>
  <c r="F73" i="51"/>
  <c r="C73" i="51"/>
  <c r="B74" i="1"/>
  <c r="F73" i="1"/>
  <c r="C73" i="1"/>
  <c r="C65" i="1"/>
  <c r="E65" i="1"/>
  <c r="C44" i="1"/>
  <c r="C30" i="1"/>
  <c r="G30" i="1"/>
  <c r="B47" i="1"/>
  <c r="E52" i="1"/>
  <c r="C52" i="1"/>
  <c r="G54" i="1"/>
  <c r="B56" i="1"/>
  <c r="B67" i="1"/>
  <c r="C58" i="1"/>
  <c r="E33" i="1"/>
  <c r="F16" i="1"/>
  <c r="E18" i="1"/>
  <c r="F19" i="1"/>
  <c r="E22" i="1"/>
  <c r="F23" i="1"/>
  <c r="F27" i="1"/>
  <c r="E27" i="1"/>
  <c r="F26" i="1"/>
  <c r="F28" i="1"/>
  <c r="C28" i="1"/>
  <c r="F29" i="1"/>
  <c r="C36" i="1"/>
  <c r="F24" i="1"/>
  <c r="C24" i="1"/>
  <c r="B40" i="1"/>
  <c r="I30" i="1"/>
  <c r="K21" i="1"/>
  <c r="K26" i="1"/>
  <c r="K34" i="1"/>
  <c r="K36" i="1"/>
  <c r="I66" i="1"/>
  <c r="K28" i="1"/>
  <c r="I28" i="1"/>
  <c r="J59" i="51"/>
  <c r="L59" i="1"/>
  <c r="J40" i="1"/>
  <c r="L38" i="1"/>
  <c r="K38" i="1"/>
  <c r="I64" i="1"/>
  <c r="I23" i="1"/>
  <c r="L61" i="1"/>
  <c r="J67" i="1"/>
  <c r="K20" i="1"/>
  <c r="M20" i="1"/>
  <c r="I20" i="1"/>
  <c r="K31" i="1"/>
  <c r="M31" i="1"/>
  <c r="K33" i="1"/>
  <c r="M33" i="1"/>
  <c r="K45" i="1"/>
  <c r="K51" i="1"/>
  <c r="I51" i="1"/>
  <c r="I53" i="1"/>
  <c r="M54" i="1"/>
  <c r="J47" i="1"/>
  <c r="J72" i="51"/>
  <c r="L72" i="51"/>
  <c r="K72" i="51"/>
  <c r="J74" i="1"/>
  <c r="L72" i="1"/>
  <c r="L74" i="1"/>
  <c r="J75" i="51"/>
  <c r="L75" i="1"/>
  <c r="M75" i="1"/>
  <c r="E14" i="1"/>
  <c r="C14" i="1"/>
  <c r="E16" i="1"/>
  <c r="C16" i="1"/>
  <c r="E19" i="1"/>
  <c r="C19" i="1"/>
  <c r="E23" i="1"/>
  <c r="C23" i="1"/>
  <c r="C26" i="1"/>
  <c r="E26" i="1"/>
  <c r="E29" i="1"/>
  <c r="C29" i="1"/>
  <c r="E70" i="1"/>
  <c r="F47" i="1"/>
  <c r="E47" i="1"/>
  <c r="F38" i="1"/>
  <c r="E30" i="1"/>
  <c r="C20" i="1"/>
  <c r="C42" i="1"/>
  <c r="C43" i="1"/>
  <c r="C32" i="1"/>
  <c r="C21" i="1"/>
  <c r="C13" i="1"/>
  <c r="C25" i="1"/>
  <c r="K70" i="1"/>
  <c r="F74" i="1"/>
  <c r="E73" i="1"/>
  <c r="E64" i="1"/>
  <c r="E63" i="1"/>
  <c r="C34" i="1"/>
  <c r="E53" i="1"/>
  <c r="E31" i="1"/>
  <c r="C55" i="1"/>
  <c r="C57" i="1"/>
  <c r="E46" i="1"/>
  <c r="C46" i="1"/>
  <c r="C75" i="1"/>
  <c r="H32" i="51"/>
  <c r="H14" i="51"/>
  <c r="H19" i="51"/>
  <c r="H23" i="51"/>
  <c r="H26" i="51"/>
  <c r="H36" i="51"/>
  <c r="E75" i="1"/>
  <c r="B55" i="51"/>
  <c r="F55" i="51"/>
  <c r="C55" i="51"/>
  <c r="F52" i="32"/>
  <c r="C52" i="32"/>
  <c r="F26" i="32"/>
  <c r="C26" i="32"/>
  <c r="F29" i="32"/>
  <c r="C29" i="32"/>
  <c r="K43" i="32"/>
  <c r="J33" i="53"/>
  <c r="J33" i="52"/>
  <c r="J33" i="51"/>
  <c r="L33" i="32"/>
  <c r="K33" i="32"/>
  <c r="J31" i="53"/>
  <c r="J31" i="52"/>
  <c r="J31" i="51"/>
  <c r="J16" i="53"/>
  <c r="J16" i="52"/>
  <c r="L16" i="32"/>
  <c r="I16" i="32"/>
  <c r="J18" i="53"/>
  <c r="J18" i="52"/>
  <c r="J18" i="51"/>
  <c r="J20" i="53"/>
  <c r="J20" i="52"/>
  <c r="J20" i="51"/>
  <c r="L20" i="32"/>
  <c r="M20" i="32"/>
  <c r="J24" i="53"/>
  <c r="J24" i="52"/>
  <c r="L24" i="32"/>
  <c r="J27" i="53"/>
  <c r="J27" i="52"/>
  <c r="J27" i="51"/>
  <c r="L27" i="32"/>
  <c r="K27" i="32"/>
  <c r="J28" i="53"/>
  <c r="J28" i="52"/>
  <c r="J28" i="51"/>
  <c r="L28" i="32"/>
  <c r="K28" i="32"/>
  <c r="J38" i="53"/>
  <c r="J38" i="52"/>
  <c r="L38" i="32"/>
  <c r="J43" i="53"/>
  <c r="J43" i="52"/>
  <c r="J43" i="51"/>
  <c r="L43" i="51"/>
  <c r="J45" i="53"/>
  <c r="J45" i="52"/>
  <c r="L45" i="32"/>
  <c r="K45" i="32"/>
  <c r="J45" i="51"/>
  <c r="J48" i="53"/>
  <c r="J48" i="52"/>
  <c r="J48" i="51"/>
  <c r="J50" i="53"/>
  <c r="J50" i="52"/>
  <c r="L50" i="32"/>
  <c r="K50" i="32"/>
  <c r="J50" i="51"/>
  <c r="J52" i="53"/>
  <c r="J52" i="52"/>
  <c r="J52" i="51"/>
  <c r="J55" i="53"/>
  <c r="L55" i="32"/>
  <c r="J55" i="51"/>
  <c r="J58" i="53"/>
  <c r="J58" i="52"/>
  <c r="L58" i="32"/>
  <c r="I58" i="32"/>
  <c r="J58" i="51"/>
  <c r="L58" i="51"/>
  <c r="J60" i="53"/>
  <c r="J60" i="52"/>
  <c r="J60" i="51"/>
  <c r="J62" i="53"/>
  <c r="J62" i="52"/>
  <c r="J62" i="51"/>
  <c r="L62" i="51"/>
  <c r="J64" i="53"/>
  <c r="J64" i="52"/>
  <c r="J64" i="51"/>
  <c r="L64" i="51"/>
  <c r="J66" i="53"/>
  <c r="J66" i="52"/>
  <c r="L66" i="32"/>
  <c r="I66" i="32"/>
  <c r="J66" i="51"/>
  <c r="L66" i="51"/>
  <c r="I66" i="51"/>
  <c r="J70" i="53"/>
  <c r="J70" i="52"/>
  <c r="L70" i="32"/>
  <c r="I70" i="32"/>
  <c r="J70" i="51"/>
  <c r="L70" i="51"/>
  <c r="I70" i="51"/>
  <c r="J73" i="53"/>
  <c r="L73" i="53"/>
  <c r="J74" i="32"/>
  <c r="J73" i="51"/>
  <c r="L73" i="51"/>
  <c r="K73" i="51"/>
  <c r="K70" i="32"/>
  <c r="J40" i="32"/>
  <c r="L48" i="32"/>
  <c r="K48" i="32"/>
  <c r="L34" i="32"/>
  <c r="L13" i="32"/>
  <c r="I13" i="32"/>
  <c r="L64" i="32"/>
  <c r="I64" i="32"/>
  <c r="L60" i="32"/>
  <c r="I60" i="32"/>
  <c r="L22" i="32"/>
  <c r="I22" i="32"/>
  <c r="J65" i="53"/>
  <c r="J65" i="52"/>
  <c r="J65" i="51"/>
  <c r="K13" i="32"/>
  <c r="C36" i="32"/>
  <c r="E69" i="32"/>
  <c r="F54" i="32"/>
  <c r="G54" i="32"/>
  <c r="F21" i="32"/>
  <c r="E21" i="32"/>
  <c r="F72" i="32"/>
  <c r="C72" i="32"/>
  <c r="D32" i="51"/>
  <c r="D21" i="51"/>
  <c r="H65" i="52"/>
  <c r="I30" i="32"/>
  <c r="K18" i="32"/>
  <c r="J15" i="53"/>
  <c r="J15" i="52"/>
  <c r="L15" i="32"/>
  <c r="J32" i="53"/>
  <c r="J32" i="52"/>
  <c r="J32" i="51"/>
  <c r="J30" i="53"/>
  <c r="J30" i="52"/>
  <c r="J30" i="51"/>
  <c r="J14" i="53"/>
  <c r="J14" i="52"/>
  <c r="J14" i="51"/>
  <c r="J17" i="53"/>
  <c r="J17" i="52"/>
  <c r="J17" i="51"/>
  <c r="J19" i="53"/>
  <c r="J19" i="52"/>
  <c r="J19" i="51"/>
  <c r="L19" i="32"/>
  <c r="K19" i="32"/>
  <c r="J21" i="53"/>
  <c r="J21" i="52"/>
  <c r="J21" i="51"/>
  <c r="J23" i="53"/>
  <c r="J23" i="52"/>
  <c r="J23" i="51"/>
  <c r="J25" i="53"/>
  <c r="J25" i="52"/>
  <c r="J25" i="51"/>
  <c r="L25" i="32"/>
  <c r="K25" i="32"/>
  <c r="J26" i="53"/>
  <c r="J26" i="52"/>
  <c r="J26" i="51"/>
  <c r="J29" i="53"/>
  <c r="J29" i="52"/>
  <c r="J29" i="51"/>
  <c r="L29" i="32"/>
  <c r="K29" i="32"/>
  <c r="J36" i="53"/>
  <c r="J36" i="52"/>
  <c r="J36" i="51"/>
  <c r="J42" i="53"/>
  <c r="J42" i="52"/>
  <c r="L42" i="32"/>
  <c r="I42" i="32"/>
  <c r="J44" i="53"/>
  <c r="J44" i="52"/>
  <c r="L44" i="32"/>
  <c r="K44" i="32"/>
  <c r="J46" i="53"/>
  <c r="J47" i="32"/>
  <c r="J54" i="53"/>
  <c r="J54" i="52"/>
  <c r="L54" i="32"/>
  <c r="K54" i="32"/>
  <c r="J51" i="53"/>
  <c r="J51" i="52"/>
  <c r="L51" i="32"/>
  <c r="K51" i="32"/>
  <c r="J53" i="53"/>
  <c r="J53" i="52"/>
  <c r="J59" i="53"/>
  <c r="J59" i="52"/>
  <c r="L59" i="32"/>
  <c r="J63" i="53"/>
  <c r="J63" i="52"/>
  <c r="H32" i="53"/>
  <c r="H32" i="52"/>
  <c r="L32" i="32"/>
  <c r="H14" i="53"/>
  <c r="H14" i="52"/>
  <c r="L14" i="32"/>
  <c r="K14" i="32"/>
  <c r="H17" i="53"/>
  <c r="H17" i="52"/>
  <c r="I17" i="32"/>
  <c r="H19" i="53"/>
  <c r="H21" i="53"/>
  <c r="H21" i="52"/>
  <c r="L21" i="32"/>
  <c r="I21" i="32"/>
  <c r="H23" i="53"/>
  <c r="L23" i="32"/>
  <c r="I23" i="32"/>
  <c r="H25" i="53"/>
  <c r="H25" i="52"/>
  <c r="H26" i="53"/>
  <c r="H26" i="52"/>
  <c r="L26" i="32"/>
  <c r="I26" i="32"/>
  <c r="H29" i="53"/>
  <c r="H29" i="52"/>
  <c r="H36" i="53"/>
  <c r="H36" i="52"/>
  <c r="L36" i="32"/>
  <c r="H40" i="32"/>
  <c r="H46" i="53"/>
  <c r="H47" i="53"/>
  <c r="L46" i="32"/>
  <c r="H53" i="53"/>
  <c r="H53" i="52"/>
  <c r="L53" i="32"/>
  <c r="L53" i="58"/>
  <c r="H57" i="53"/>
  <c r="H57" i="52"/>
  <c r="L57" i="32"/>
  <c r="H61" i="53"/>
  <c r="H61" i="52"/>
  <c r="L61" i="32"/>
  <c r="H69" i="53"/>
  <c r="L69" i="53"/>
  <c r="L69" i="32"/>
  <c r="H72" i="53"/>
  <c r="L72" i="53"/>
  <c r="L72" i="32"/>
  <c r="H74" i="32"/>
  <c r="F32" i="32"/>
  <c r="G32" i="32"/>
  <c r="F17" i="32"/>
  <c r="E17" i="32"/>
  <c r="D30" i="51"/>
  <c r="D19" i="51"/>
  <c r="L54" i="53"/>
  <c r="M54" i="53"/>
  <c r="H54" i="52"/>
  <c r="H59" i="52"/>
  <c r="L59" i="53"/>
  <c r="K59" i="53"/>
  <c r="H63" i="52"/>
  <c r="H33" i="52"/>
  <c r="H34" i="52"/>
  <c r="L34" i="53"/>
  <c r="K34" i="53"/>
  <c r="H38" i="52"/>
  <c r="H50" i="52"/>
  <c r="H52" i="52"/>
  <c r="H55" i="52"/>
  <c r="H58" i="52"/>
  <c r="H60" i="52"/>
  <c r="H62" i="52"/>
  <c r="H64" i="52"/>
  <c r="F69" i="51"/>
  <c r="E69" i="51"/>
  <c r="K75" i="32"/>
  <c r="K63" i="32"/>
  <c r="I52" i="32"/>
  <c r="I51" i="32"/>
  <c r="I62" i="32"/>
  <c r="K62" i="32"/>
  <c r="K26" i="32"/>
  <c r="J61" i="52"/>
  <c r="L46" i="51"/>
  <c r="K46" i="51"/>
  <c r="B18" i="53"/>
  <c r="B18" i="52"/>
  <c r="B18" i="51"/>
  <c r="F18" i="32"/>
  <c r="C18" i="32"/>
  <c r="B20" i="53"/>
  <c r="B20" i="51"/>
  <c r="B22" i="53"/>
  <c r="B22" i="52"/>
  <c r="B22" i="51"/>
  <c r="B24" i="53"/>
  <c r="B24" i="52"/>
  <c r="F24" i="32"/>
  <c r="C24" i="32"/>
  <c r="B52" i="52"/>
  <c r="F52" i="53"/>
  <c r="B60" i="53"/>
  <c r="B60" i="52"/>
  <c r="F60" i="32"/>
  <c r="C60" i="32"/>
  <c r="B73" i="53"/>
  <c r="F73" i="53"/>
  <c r="C73" i="53"/>
  <c r="B74" i="32"/>
  <c r="B48" i="51"/>
  <c r="F48" i="51"/>
  <c r="B43" i="51"/>
  <c r="B50" i="51"/>
  <c r="B54" i="51"/>
  <c r="F54" i="51"/>
  <c r="E54" i="51"/>
  <c r="B60" i="51"/>
  <c r="B64" i="51"/>
  <c r="F64" i="51"/>
  <c r="C64" i="51"/>
  <c r="F73" i="32"/>
  <c r="E73" i="32"/>
  <c r="F50" i="32"/>
  <c r="E50" i="32"/>
  <c r="F43" i="32"/>
  <c r="F38" i="32"/>
  <c r="E38" i="32"/>
  <c r="F28" i="32"/>
  <c r="B31" i="51"/>
  <c r="B13" i="51"/>
  <c r="B16" i="51"/>
  <c r="B27" i="51"/>
  <c r="B34" i="51"/>
  <c r="B75" i="53"/>
  <c r="B75" i="52"/>
  <c r="F75" i="32"/>
  <c r="B25" i="53"/>
  <c r="B25" i="52"/>
  <c r="B25" i="51"/>
  <c r="F25" i="32"/>
  <c r="C25" i="32"/>
  <c r="B26" i="53"/>
  <c r="B26" i="52"/>
  <c r="B26" i="51"/>
  <c r="B29" i="53"/>
  <c r="B29" i="52"/>
  <c r="B29" i="51"/>
  <c r="B36" i="53"/>
  <c r="B36" i="52"/>
  <c r="B36" i="51"/>
  <c r="J22" i="52"/>
  <c r="J46" i="52"/>
  <c r="J75" i="52"/>
  <c r="L75" i="53"/>
  <c r="K75" i="53"/>
  <c r="H30" i="52"/>
  <c r="H42" i="52"/>
  <c r="L42" i="53"/>
  <c r="H44" i="52"/>
  <c r="L44" i="53"/>
  <c r="H31" i="52"/>
  <c r="H13" i="52"/>
  <c r="L13" i="53"/>
  <c r="H18" i="52"/>
  <c r="H22" i="52"/>
  <c r="L22" i="53"/>
  <c r="H43" i="52"/>
  <c r="H45" i="52"/>
  <c r="H48" i="52"/>
  <c r="L48" i="53"/>
  <c r="H70" i="52"/>
  <c r="H73" i="52"/>
  <c r="B33" i="51"/>
  <c r="B33" i="53"/>
  <c r="B33" i="52"/>
  <c r="B32" i="53"/>
  <c r="B32" i="52"/>
  <c r="B32" i="51"/>
  <c r="B30" i="53"/>
  <c r="B30" i="52"/>
  <c r="F30" i="32"/>
  <c r="G30" i="32"/>
  <c r="B14" i="53"/>
  <c r="B14" i="52"/>
  <c r="B14" i="51"/>
  <c r="F14" i="32"/>
  <c r="E14" i="32"/>
  <c r="B17" i="53"/>
  <c r="B17" i="52"/>
  <c r="B19" i="53"/>
  <c r="F19" i="53"/>
  <c r="C19" i="53"/>
  <c r="B19" i="51"/>
  <c r="B21" i="53"/>
  <c r="B21" i="52"/>
  <c r="C21" i="32"/>
  <c r="B23" i="53"/>
  <c r="B23" i="52"/>
  <c r="B23" i="51"/>
  <c r="B40" i="32"/>
  <c r="B46" i="53"/>
  <c r="B47" i="53"/>
  <c r="F46" i="32"/>
  <c r="E46" i="32"/>
  <c r="B47" i="32"/>
  <c r="B57" i="52"/>
  <c r="F57" i="52"/>
  <c r="E57" i="52"/>
  <c r="F57" i="53"/>
  <c r="B59" i="53"/>
  <c r="F59" i="32"/>
  <c r="E59" i="32"/>
  <c r="B61" i="53"/>
  <c r="F61" i="32"/>
  <c r="B63" i="53"/>
  <c r="F63" i="32"/>
  <c r="B65" i="53"/>
  <c r="F65" i="32"/>
  <c r="B42" i="51"/>
  <c r="F42" i="51"/>
  <c r="E42" i="51"/>
  <c r="B44" i="51"/>
  <c r="F44" i="51"/>
  <c r="C44" i="51"/>
  <c r="B46" i="51"/>
  <c r="F46" i="51"/>
  <c r="B51" i="51"/>
  <c r="F51" i="51"/>
  <c r="E51" i="51"/>
  <c r="B53" i="51"/>
  <c r="B57" i="51"/>
  <c r="F57" i="51"/>
  <c r="E57" i="51"/>
  <c r="B59" i="51"/>
  <c r="F59" i="51"/>
  <c r="E59" i="51"/>
  <c r="B61" i="51"/>
  <c r="F61" i="51"/>
  <c r="C61" i="51"/>
  <c r="B63" i="51"/>
  <c r="F63" i="51"/>
  <c r="B65" i="51"/>
  <c r="F65" i="51"/>
  <c r="C65" i="51"/>
  <c r="F57" i="32"/>
  <c r="F51" i="32"/>
  <c r="E51" i="32"/>
  <c r="F44" i="32"/>
  <c r="F23" i="32"/>
  <c r="E23" i="32"/>
  <c r="F19" i="32"/>
  <c r="E19" i="32"/>
  <c r="B30" i="51"/>
  <c r="B21" i="51"/>
  <c r="B50" i="52"/>
  <c r="F50" i="53"/>
  <c r="E50" i="53"/>
  <c r="B55" i="53"/>
  <c r="B55" i="52"/>
  <c r="F55" i="32"/>
  <c r="B56" i="32"/>
  <c r="B67" i="32"/>
  <c r="B62" i="53"/>
  <c r="B62" i="52"/>
  <c r="F62" i="52"/>
  <c r="E62" i="52"/>
  <c r="F62" i="32"/>
  <c r="B70" i="53"/>
  <c r="B70" i="52"/>
  <c r="F70" i="32"/>
  <c r="C70" i="32"/>
  <c r="F58" i="53"/>
  <c r="F64" i="53"/>
  <c r="C64" i="53"/>
  <c r="F66" i="53"/>
  <c r="D33" i="53"/>
  <c r="D33" i="51"/>
  <c r="F33" i="32"/>
  <c r="E33" i="32"/>
  <c r="D31" i="53"/>
  <c r="D31" i="52"/>
  <c r="D31" i="51"/>
  <c r="D13" i="53"/>
  <c r="D13" i="52"/>
  <c r="D13" i="51"/>
  <c r="D16" i="53"/>
  <c r="D16" i="52"/>
  <c r="D16" i="51"/>
  <c r="F16" i="32"/>
  <c r="C16" i="32"/>
  <c r="D74" i="51"/>
  <c r="F75" i="51"/>
  <c r="G75" i="51"/>
  <c r="F31" i="32"/>
  <c r="F13" i="32"/>
  <c r="C13" i="32"/>
  <c r="D18" i="53"/>
  <c r="D18" i="52"/>
  <c r="D18" i="51"/>
  <c r="D20" i="53"/>
  <c r="D20" i="52"/>
  <c r="D20" i="51"/>
  <c r="D22" i="53"/>
  <c r="D22" i="52"/>
  <c r="D22" i="51"/>
  <c r="D24" i="53"/>
  <c r="D24" i="52"/>
  <c r="D24" i="51"/>
  <c r="D27" i="53"/>
  <c r="D27" i="51"/>
  <c r="D28" i="53"/>
  <c r="D28" i="51"/>
  <c r="D34" i="53"/>
  <c r="D34" i="51"/>
  <c r="D38" i="53"/>
  <c r="D38" i="51"/>
  <c r="F66" i="32"/>
  <c r="C66" i="32"/>
  <c r="F48" i="32"/>
  <c r="F45" i="32"/>
  <c r="F34" i="32"/>
  <c r="C34" i="32"/>
  <c r="F27" i="32"/>
  <c r="C27" i="32"/>
  <c r="D74" i="32"/>
  <c r="D40" i="32"/>
  <c r="F58" i="32"/>
  <c r="C58" i="32"/>
  <c r="F22" i="32"/>
  <c r="C22" i="32"/>
  <c r="D23" i="53"/>
  <c r="D23" i="52"/>
  <c r="D23" i="51"/>
  <c r="D25" i="53"/>
  <c r="D25" i="51"/>
  <c r="D26" i="53"/>
  <c r="D26" i="51"/>
  <c r="D29" i="53"/>
  <c r="D29" i="51"/>
  <c r="D36" i="53"/>
  <c r="D36" i="51"/>
  <c r="D53" i="53"/>
  <c r="F53" i="58"/>
  <c r="D46" i="52"/>
  <c r="D47" i="53"/>
  <c r="D75" i="52"/>
  <c r="D48" i="52"/>
  <c r="F48" i="53"/>
  <c r="C48" i="53"/>
  <c r="D74" i="53"/>
  <c r="D73" i="52"/>
  <c r="F15" i="53"/>
  <c r="B15" i="52"/>
  <c r="C15" i="53"/>
  <c r="F30" i="53"/>
  <c r="B42" i="52"/>
  <c r="F42" i="53"/>
  <c r="C42" i="53"/>
  <c r="B44" i="52"/>
  <c r="F44" i="53"/>
  <c r="F70" i="53"/>
  <c r="B54" i="52"/>
  <c r="F54" i="53"/>
  <c r="B31" i="52"/>
  <c r="B13" i="52"/>
  <c r="B16" i="52"/>
  <c r="B20" i="52"/>
  <c r="B43" i="52"/>
  <c r="F43" i="53"/>
  <c r="B45" i="52"/>
  <c r="F45" i="53"/>
  <c r="B69" i="52"/>
  <c r="F69" i="53"/>
  <c r="F72" i="53"/>
  <c r="B72" i="52"/>
  <c r="L65" i="51"/>
  <c r="I31" i="54"/>
  <c r="K64" i="36"/>
  <c r="I33" i="54"/>
  <c r="K13" i="54"/>
  <c r="K50" i="36"/>
  <c r="I55" i="36"/>
  <c r="I70" i="54"/>
  <c r="K33" i="54"/>
  <c r="M31" i="32"/>
  <c r="L51" i="52"/>
  <c r="K73" i="32"/>
  <c r="L48" i="51"/>
  <c r="K48" i="51"/>
  <c r="I60" i="36"/>
  <c r="I29" i="54"/>
  <c r="K29" i="54"/>
  <c r="H16" i="52"/>
  <c r="H19" i="52"/>
  <c r="L19" i="52"/>
  <c r="H24" i="52"/>
  <c r="L60" i="51"/>
  <c r="K60" i="51"/>
  <c r="K43" i="54"/>
  <c r="I38" i="54"/>
  <c r="K73" i="54"/>
  <c r="I16" i="54"/>
  <c r="K27" i="54"/>
  <c r="I59" i="36"/>
  <c r="K54" i="36"/>
  <c r="I44" i="36"/>
  <c r="I66" i="54"/>
  <c r="K21" i="54"/>
  <c r="I34" i="36"/>
  <c r="K25" i="54"/>
  <c r="K60" i="54"/>
  <c r="C59" i="54"/>
  <c r="E25" i="54"/>
  <c r="E13" i="54"/>
  <c r="C13" i="54"/>
  <c r="C65" i="36"/>
  <c r="E22" i="36"/>
  <c r="C75" i="36"/>
  <c r="H69" i="52"/>
  <c r="I72" i="20"/>
  <c r="M32" i="20"/>
  <c r="F45" i="51"/>
  <c r="C45" i="51"/>
  <c r="E24" i="20"/>
  <c r="E16" i="20"/>
  <c r="E21" i="54"/>
  <c r="G32" i="54"/>
  <c r="D56" i="51"/>
  <c r="D67" i="51"/>
  <c r="K59" i="20"/>
  <c r="B76" i="20"/>
  <c r="K70" i="20"/>
  <c r="I54" i="20"/>
  <c r="I42" i="20"/>
  <c r="E58" i="20"/>
  <c r="E51" i="20"/>
  <c r="F43" i="51"/>
  <c r="E43" i="51"/>
  <c r="F58" i="52"/>
  <c r="E58" i="52"/>
  <c r="G66" i="20"/>
  <c r="C55" i="20"/>
  <c r="F52" i="51"/>
  <c r="E52" i="51"/>
  <c r="D47" i="51"/>
  <c r="K31" i="32"/>
  <c r="K23" i="32"/>
  <c r="F16" i="53"/>
  <c r="F30" i="51"/>
  <c r="E30" i="51"/>
  <c r="E64" i="32"/>
  <c r="E20" i="32"/>
  <c r="E70" i="51"/>
  <c r="E26" i="32"/>
  <c r="L47" i="54"/>
  <c r="H28" i="52"/>
  <c r="L28" i="52"/>
  <c r="K28" i="52"/>
  <c r="H23" i="52"/>
  <c r="H74" i="51"/>
  <c r="I44" i="1"/>
  <c r="K73" i="1"/>
  <c r="I75" i="54"/>
  <c r="K63" i="54"/>
  <c r="K65" i="54"/>
  <c r="K30" i="54"/>
  <c r="K17" i="54"/>
  <c r="H40" i="54"/>
  <c r="H76" i="54"/>
  <c r="E28" i="1"/>
  <c r="L43" i="53"/>
  <c r="I43" i="53"/>
  <c r="J73" i="52"/>
  <c r="J74" i="52"/>
  <c r="L51" i="53"/>
  <c r="K51" i="53"/>
  <c r="L64" i="53"/>
  <c r="K64" i="53"/>
  <c r="L62" i="53"/>
  <c r="I62" i="53"/>
  <c r="L60" i="53"/>
  <c r="K60" i="53"/>
  <c r="L33" i="53"/>
  <c r="I33" i="53"/>
  <c r="L23" i="52"/>
  <c r="I23" i="52"/>
  <c r="L66" i="53"/>
  <c r="K66" i="53"/>
  <c r="I60" i="1"/>
  <c r="I22" i="1"/>
  <c r="I16" i="1"/>
  <c r="I19" i="1"/>
  <c r="I32" i="1"/>
  <c r="I29" i="1"/>
  <c r="C47" i="1"/>
  <c r="F56" i="1"/>
  <c r="E56" i="1"/>
  <c r="C27" i="1"/>
  <c r="E61" i="1"/>
  <c r="E69" i="1"/>
  <c r="C45" i="1"/>
  <c r="E54" i="1"/>
  <c r="L75" i="51"/>
  <c r="M75" i="51"/>
  <c r="L21" i="51"/>
  <c r="I21" i="51"/>
  <c r="L52" i="51"/>
  <c r="K52" i="51"/>
  <c r="I75" i="1"/>
  <c r="K75" i="1"/>
  <c r="I42" i="1"/>
  <c r="K14" i="1"/>
  <c r="I27" i="1"/>
  <c r="I24" i="1"/>
  <c r="M32" i="1"/>
  <c r="H56" i="51"/>
  <c r="H67" i="51"/>
  <c r="I64" i="20"/>
  <c r="I55" i="20"/>
  <c r="K50" i="20"/>
  <c r="K32" i="20"/>
  <c r="G73" i="20"/>
  <c r="E62" i="20"/>
  <c r="F14" i="51"/>
  <c r="E14" i="51"/>
  <c r="K60" i="32"/>
  <c r="L13" i="51"/>
  <c r="I13" i="51"/>
  <c r="C42" i="32"/>
  <c r="B19" i="52"/>
  <c r="E60" i="32"/>
  <c r="E24" i="32"/>
  <c r="C54" i="32"/>
  <c r="E45" i="51"/>
  <c r="F17" i="51"/>
  <c r="E17" i="51"/>
  <c r="K21" i="32"/>
  <c r="I75" i="32"/>
  <c r="M33" i="32"/>
  <c r="J47" i="53"/>
  <c r="I50" i="32"/>
  <c r="M30" i="32"/>
  <c r="I48" i="32"/>
  <c r="L22" i="51"/>
  <c r="I22" i="51"/>
  <c r="C30" i="32"/>
  <c r="E25" i="32"/>
  <c r="C15" i="32"/>
  <c r="B74" i="51"/>
  <c r="J76" i="32"/>
  <c r="M43" i="32"/>
  <c r="L18" i="53"/>
  <c r="I18" i="53"/>
  <c r="J74" i="53"/>
  <c r="L58" i="53"/>
  <c r="K58" i="53"/>
  <c r="L50" i="53"/>
  <c r="K50" i="53"/>
  <c r="L51" i="51"/>
  <c r="K51" i="51"/>
  <c r="I20" i="32"/>
  <c r="I25" i="32"/>
  <c r="C73" i="32"/>
  <c r="D74" i="52"/>
  <c r="E52" i="32"/>
  <c r="C50" i="53"/>
  <c r="F50" i="52"/>
  <c r="C50" i="52"/>
  <c r="C17" i="32"/>
  <c r="C20" i="32"/>
  <c r="F64" i="52"/>
  <c r="E64" i="52"/>
  <c r="L40" i="32"/>
  <c r="K40" i="32"/>
  <c r="L53" i="51"/>
  <c r="I53" i="51"/>
  <c r="L20" i="53"/>
  <c r="K20" i="53"/>
  <c r="I45" i="32"/>
  <c r="I50" i="53"/>
  <c r="L28" i="53"/>
  <c r="K28" i="53"/>
  <c r="L63" i="53"/>
  <c r="K63" i="53"/>
  <c r="L59" i="52"/>
  <c r="K59" i="52"/>
  <c r="L38" i="51"/>
  <c r="I38" i="51"/>
  <c r="L21" i="53"/>
  <c r="K21" i="53"/>
  <c r="H56" i="53"/>
  <c r="H67" i="53"/>
  <c r="K22" i="32"/>
  <c r="L47" i="32"/>
  <c r="K47" i="32"/>
  <c r="I28" i="32"/>
  <c r="K42" i="32"/>
  <c r="K66" i="32"/>
  <c r="L23" i="53"/>
  <c r="K23" i="53"/>
  <c r="L20" i="51"/>
  <c r="I20" i="51"/>
  <c r="L31" i="51"/>
  <c r="I31" i="51"/>
  <c r="L59" i="51"/>
  <c r="K59" i="51"/>
  <c r="B46" i="52"/>
  <c r="F46" i="52"/>
  <c r="C51" i="32"/>
  <c r="L65" i="53"/>
  <c r="K65" i="53"/>
  <c r="K16" i="32"/>
  <c r="H47" i="51"/>
  <c r="L36" i="53"/>
  <c r="K36" i="53"/>
  <c r="I33" i="32"/>
  <c r="L25" i="51"/>
  <c r="I25" i="51"/>
  <c r="L23" i="51"/>
  <c r="I23" i="51"/>
  <c r="L15" i="52"/>
  <c r="K15" i="52"/>
  <c r="I27" i="32"/>
  <c r="K65" i="32"/>
  <c r="L33" i="51"/>
  <c r="I33" i="51"/>
  <c r="L15" i="51"/>
  <c r="K15" i="51"/>
  <c r="F21" i="53"/>
  <c r="E21" i="53"/>
  <c r="F17" i="53"/>
  <c r="C17" i="53"/>
  <c r="E70" i="32"/>
  <c r="E18" i="32"/>
  <c r="E54" i="32"/>
  <c r="C32" i="32"/>
  <c r="E32" i="32"/>
  <c r="F66" i="52"/>
  <c r="E66" i="52"/>
  <c r="D47" i="52"/>
  <c r="E29" i="32"/>
  <c r="E61" i="51"/>
  <c r="C50" i="32"/>
  <c r="F32" i="51"/>
  <c r="G32" i="51"/>
  <c r="F60" i="52"/>
  <c r="E60" i="52"/>
  <c r="F52" i="52"/>
  <c r="C52" i="52"/>
  <c r="F14" i="53"/>
  <c r="C14" i="53"/>
  <c r="F32" i="53"/>
  <c r="E32" i="53"/>
  <c r="F48" i="52"/>
  <c r="C48" i="52"/>
  <c r="F75" i="53"/>
  <c r="C75" i="53"/>
  <c r="E15" i="51"/>
  <c r="E64" i="53"/>
  <c r="C38" i="32"/>
  <c r="C14" i="32"/>
  <c r="C59" i="32"/>
  <c r="C53" i="58"/>
  <c r="E53" i="58"/>
  <c r="F56" i="58"/>
  <c r="D76" i="32"/>
  <c r="G44" i="32"/>
  <c r="K53" i="58"/>
  <c r="I53" i="58"/>
  <c r="M53" i="58"/>
  <c r="J55" i="52"/>
  <c r="J56" i="52"/>
  <c r="J56" i="53"/>
  <c r="J67" i="53"/>
  <c r="D56" i="53"/>
  <c r="D67" i="53"/>
  <c r="D76" i="1"/>
  <c r="G70" i="20"/>
  <c r="E64" i="20"/>
  <c r="C60" i="20"/>
  <c r="I66" i="20"/>
  <c r="M33" i="20"/>
  <c r="I25" i="20"/>
  <c r="E32" i="20"/>
  <c r="E38" i="20"/>
  <c r="L55" i="51"/>
  <c r="K55" i="51"/>
  <c r="J56" i="51"/>
  <c r="L19" i="51"/>
  <c r="I19" i="51"/>
  <c r="L27" i="51"/>
  <c r="I27" i="51"/>
  <c r="M53" i="35"/>
  <c r="L47" i="1"/>
  <c r="I47" i="1"/>
  <c r="I18" i="1"/>
  <c r="K18" i="1"/>
  <c r="H72" i="52"/>
  <c r="L72" i="52"/>
  <c r="I72" i="52"/>
  <c r="H46" i="52"/>
  <c r="H47" i="52"/>
  <c r="K54" i="53"/>
  <c r="I54" i="53"/>
  <c r="L61" i="53"/>
  <c r="L17" i="51"/>
  <c r="I17" i="51"/>
  <c r="L50" i="51"/>
  <c r="K50" i="51"/>
  <c r="I54" i="1"/>
  <c r="M30" i="1"/>
  <c r="I62" i="1"/>
  <c r="K76" i="35"/>
  <c r="M74" i="35"/>
  <c r="M72" i="35"/>
  <c r="M69" i="35"/>
  <c r="M66" i="35"/>
  <c r="M64" i="35"/>
  <c r="M62" i="35"/>
  <c r="M60" i="35"/>
  <c r="M58" i="35"/>
  <c r="M56" i="35"/>
  <c r="M55" i="35"/>
  <c r="M48" i="35"/>
  <c r="M46" i="35"/>
  <c r="M39" i="35"/>
  <c r="M36" i="35"/>
  <c r="M29" i="35"/>
  <c r="M27" i="35"/>
  <c r="M25" i="35"/>
  <c r="M23" i="35"/>
  <c r="M21" i="35"/>
  <c r="M18" i="35"/>
  <c r="M16" i="35"/>
  <c r="M15" i="35"/>
  <c r="M14" i="35"/>
  <c r="M76" i="35"/>
  <c r="I76" i="35"/>
  <c r="M73" i="35"/>
  <c r="M70" i="35"/>
  <c r="M67" i="35"/>
  <c r="M65" i="35"/>
  <c r="M63" i="35"/>
  <c r="M61" i="35"/>
  <c r="M59" i="35"/>
  <c r="M57" i="35"/>
  <c r="M40" i="35"/>
  <c r="M38" i="35"/>
  <c r="M34" i="35"/>
  <c r="M28" i="35"/>
  <c r="M26" i="35"/>
  <c r="M24" i="35"/>
  <c r="M22" i="35"/>
  <c r="M19" i="35"/>
  <c r="M17" i="35"/>
  <c r="M13" i="35"/>
  <c r="C40" i="35"/>
  <c r="F76" i="35"/>
  <c r="E67" i="35"/>
  <c r="G67" i="35"/>
  <c r="C67" i="35"/>
  <c r="K54" i="51"/>
  <c r="I54" i="51"/>
  <c r="I48" i="51"/>
  <c r="I57" i="54"/>
  <c r="L24" i="51"/>
  <c r="I24" i="51"/>
  <c r="L16" i="51"/>
  <c r="K16" i="51"/>
  <c r="L56" i="36"/>
  <c r="K24" i="54"/>
  <c r="K70" i="36"/>
  <c r="K66" i="36"/>
  <c r="K57" i="36"/>
  <c r="I72" i="54"/>
  <c r="K51" i="36"/>
  <c r="I38" i="36"/>
  <c r="I14" i="36"/>
  <c r="L34" i="51"/>
  <c r="I34" i="51"/>
  <c r="L34" i="52"/>
  <c r="I34" i="52"/>
  <c r="L58" i="52"/>
  <c r="K58" i="52"/>
  <c r="I54" i="54"/>
  <c r="K75" i="54"/>
  <c r="K20" i="54"/>
  <c r="K64" i="54"/>
  <c r="K23" i="54"/>
  <c r="K31" i="54"/>
  <c r="K54" i="54"/>
  <c r="L74" i="54"/>
  <c r="I74" i="54"/>
  <c r="K63" i="36"/>
  <c r="L47" i="36"/>
  <c r="K47" i="36"/>
  <c r="L74" i="36"/>
  <c r="I74" i="36"/>
  <c r="I19" i="36"/>
  <c r="C28" i="36"/>
  <c r="L18" i="51"/>
  <c r="I18" i="51"/>
  <c r="I36" i="36"/>
  <c r="I23" i="36"/>
  <c r="K28" i="36"/>
  <c r="I28" i="36"/>
  <c r="K22" i="36"/>
  <c r="I22" i="36"/>
  <c r="K18" i="36"/>
  <c r="I18" i="36"/>
  <c r="I16" i="36"/>
  <c r="K16" i="36"/>
  <c r="K53" i="36"/>
  <c r="I53" i="36"/>
  <c r="I19" i="54"/>
  <c r="K19" i="54"/>
  <c r="I26" i="36"/>
  <c r="H20" i="52"/>
  <c r="H27" i="52"/>
  <c r="L27" i="52"/>
  <c r="K27" i="52"/>
  <c r="L29" i="51"/>
  <c r="I29" i="51"/>
  <c r="L14" i="51"/>
  <c r="I14" i="51"/>
  <c r="L30" i="51"/>
  <c r="M30" i="51"/>
  <c r="I20" i="54"/>
  <c r="K28" i="54"/>
  <c r="I32" i="54"/>
  <c r="L67" i="36"/>
  <c r="K67" i="36"/>
  <c r="K59" i="54"/>
  <c r="K73" i="36"/>
  <c r="L40" i="36"/>
  <c r="M44" i="36"/>
  <c r="I27" i="36"/>
  <c r="I20" i="36"/>
  <c r="I13" i="36"/>
  <c r="I31" i="36"/>
  <c r="I33" i="36"/>
  <c r="F56" i="36"/>
  <c r="E34" i="36"/>
  <c r="C34" i="36"/>
  <c r="C33" i="36"/>
  <c r="E33" i="36"/>
  <c r="F13" i="51"/>
  <c r="C13" i="51"/>
  <c r="C57" i="36"/>
  <c r="E27" i="36"/>
  <c r="C27" i="36"/>
  <c r="E20" i="36"/>
  <c r="C20" i="36"/>
  <c r="E56" i="36"/>
  <c r="F67" i="36"/>
  <c r="C56" i="36"/>
  <c r="C38" i="36"/>
  <c r="G54" i="54"/>
  <c r="E54" i="54"/>
  <c r="F56" i="54"/>
  <c r="E56" i="54"/>
  <c r="C63" i="36"/>
  <c r="E63" i="36"/>
  <c r="C29" i="36"/>
  <c r="B76" i="36"/>
  <c r="F40" i="54"/>
  <c r="C40" i="54"/>
  <c r="F47" i="54"/>
  <c r="E47" i="54"/>
  <c r="C54" i="54"/>
  <c r="E64" i="54"/>
  <c r="C72" i="54"/>
  <c r="E42" i="54"/>
  <c r="E17" i="54"/>
  <c r="C65" i="54"/>
  <c r="C19" i="54"/>
  <c r="E36" i="54"/>
  <c r="C66" i="54"/>
  <c r="C43" i="54"/>
  <c r="B67" i="54"/>
  <c r="C32" i="54"/>
  <c r="G43" i="36"/>
  <c r="E51" i="36"/>
  <c r="C51" i="36"/>
  <c r="C25" i="36"/>
  <c r="C18" i="36"/>
  <c r="E54" i="36"/>
  <c r="C54" i="36"/>
  <c r="C61" i="36"/>
  <c r="C43" i="36"/>
  <c r="I65" i="36"/>
  <c r="I58" i="36"/>
  <c r="K42" i="36"/>
  <c r="F74" i="36"/>
  <c r="E72" i="36"/>
  <c r="C72" i="36"/>
  <c r="E66" i="36"/>
  <c r="C66" i="36"/>
  <c r="E62" i="36"/>
  <c r="C62" i="36"/>
  <c r="C58" i="36"/>
  <c r="E58" i="36"/>
  <c r="C50" i="36"/>
  <c r="E50" i="36"/>
  <c r="C44" i="36"/>
  <c r="E44" i="36"/>
  <c r="F40" i="36"/>
  <c r="E23" i="36"/>
  <c r="C23" i="36"/>
  <c r="E19" i="36"/>
  <c r="C19" i="36"/>
  <c r="E14" i="36"/>
  <c r="C14" i="36"/>
  <c r="C32" i="36"/>
  <c r="E32" i="36"/>
  <c r="E69" i="36"/>
  <c r="C69" i="36"/>
  <c r="C64" i="36"/>
  <c r="E64" i="36"/>
  <c r="E60" i="36"/>
  <c r="C60" i="36"/>
  <c r="C52" i="36"/>
  <c r="E52" i="36"/>
  <c r="F47" i="36"/>
  <c r="C46" i="36"/>
  <c r="E46" i="36"/>
  <c r="C42" i="36"/>
  <c r="E42" i="36"/>
  <c r="E21" i="36"/>
  <c r="C21" i="36"/>
  <c r="E17" i="36"/>
  <c r="C17" i="36"/>
  <c r="C30" i="36"/>
  <c r="E30" i="36"/>
  <c r="F18" i="51"/>
  <c r="C18" i="51"/>
  <c r="F34" i="51"/>
  <c r="E34" i="51"/>
  <c r="F22" i="51"/>
  <c r="C22" i="51"/>
  <c r="K46" i="54"/>
  <c r="I46" i="54"/>
  <c r="E34" i="54"/>
  <c r="C34" i="54"/>
  <c r="G20" i="54"/>
  <c r="E20" i="54"/>
  <c r="C20" i="54"/>
  <c r="C70" i="54"/>
  <c r="C57" i="54"/>
  <c r="I56" i="36"/>
  <c r="I47" i="36"/>
  <c r="H40" i="51"/>
  <c r="H76" i="36"/>
  <c r="K56" i="36"/>
  <c r="E63" i="54"/>
  <c r="C63" i="54"/>
  <c r="E73" i="54"/>
  <c r="C73" i="54"/>
  <c r="E45" i="54"/>
  <c r="C45" i="54"/>
  <c r="E52" i="54"/>
  <c r="D76" i="54"/>
  <c r="E61" i="54"/>
  <c r="E50" i="54"/>
  <c r="E67" i="36"/>
  <c r="C67" i="36"/>
  <c r="G75" i="54"/>
  <c r="E75" i="54"/>
  <c r="G72" i="20"/>
  <c r="G69" i="20"/>
  <c r="E65" i="20"/>
  <c r="F23" i="51"/>
  <c r="C23" i="51"/>
  <c r="F28" i="51"/>
  <c r="C28" i="51"/>
  <c r="E73" i="51"/>
  <c r="C72" i="51"/>
  <c r="C61" i="20"/>
  <c r="G59" i="20"/>
  <c r="E57" i="20"/>
  <c r="E36" i="20"/>
  <c r="E52" i="20"/>
  <c r="I65" i="20"/>
  <c r="K61" i="20"/>
  <c r="K18" i="20"/>
  <c r="C64" i="20"/>
  <c r="C62" i="20"/>
  <c r="E60" i="20"/>
  <c r="C58" i="20"/>
  <c r="F56" i="20"/>
  <c r="F67" i="20"/>
  <c r="E53" i="20"/>
  <c r="B76" i="54"/>
  <c r="C75" i="51"/>
  <c r="F36" i="51"/>
  <c r="C36" i="51"/>
  <c r="F29" i="51"/>
  <c r="C29" i="51"/>
  <c r="F26" i="51"/>
  <c r="C26" i="51"/>
  <c r="F38" i="51"/>
  <c r="C38" i="51"/>
  <c r="F27" i="51"/>
  <c r="C27" i="51"/>
  <c r="F24" i="51"/>
  <c r="C24" i="51"/>
  <c r="F74" i="54"/>
  <c r="C74" i="54"/>
  <c r="G33" i="20"/>
  <c r="C65" i="20"/>
  <c r="G63" i="20"/>
  <c r="E61" i="20"/>
  <c r="C57" i="20"/>
  <c r="G54" i="20"/>
  <c r="E33" i="20"/>
  <c r="E23" i="20"/>
  <c r="E50" i="20"/>
  <c r="J40" i="51"/>
  <c r="K38" i="20"/>
  <c r="I38" i="20"/>
  <c r="I22" i="20"/>
  <c r="K22" i="20"/>
  <c r="K34" i="20"/>
  <c r="K26" i="54"/>
  <c r="K18" i="54"/>
  <c r="C27" i="54"/>
  <c r="E27" i="54"/>
  <c r="E24" i="54"/>
  <c r="C24" i="54"/>
  <c r="E38" i="54"/>
  <c r="C38" i="54"/>
  <c r="E18" i="54"/>
  <c r="C18" i="54"/>
  <c r="B40" i="51"/>
  <c r="L29" i="52"/>
  <c r="K29" i="52"/>
  <c r="L26" i="52"/>
  <c r="I26" i="52"/>
  <c r="L57" i="53"/>
  <c r="I57" i="53"/>
  <c r="C51" i="51"/>
  <c r="C43" i="51"/>
  <c r="F20" i="53"/>
  <c r="E20" i="53"/>
  <c r="F40" i="20"/>
  <c r="E40" i="20"/>
  <c r="E62" i="51"/>
  <c r="C62" i="51"/>
  <c r="B40" i="53"/>
  <c r="B74" i="53"/>
  <c r="F46" i="53"/>
  <c r="C46" i="53"/>
  <c r="C58" i="51"/>
  <c r="E65" i="51"/>
  <c r="F74" i="51"/>
  <c r="E74" i="51"/>
  <c r="C57" i="51"/>
  <c r="F33" i="51"/>
  <c r="C33" i="51"/>
  <c r="F62" i="53"/>
  <c r="E62" i="53"/>
  <c r="B56" i="51"/>
  <c r="B67" i="51"/>
  <c r="B47" i="51"/>
  <c r="F74" i="20"/>
  <c r="C74" i="20"/>
  <c r="C72" i="20"/>
  <c r="C69" i="20"/>
  <c r="C63" i="20"/>
  <c r="C59" i="20"/>
  <c r="C54" i="20"/>
  <c r="E26" i="20"/>
  <c r="L32" i="51"/>
  <c r="I32" i="51"/>
  <c r="I42" i="51"/>
  <c r="I46" i="51"/>
  <c r="L36" i="51"/>
  <c r="I59" i="53"/>
  <c r="L26" i="53"/>
  <c r="K26" i="53"/>
  <c r="L66" i="52"/>
  <c r="K66" i="52"/>
  <c r="H74" i="53"/>
  <c r="H40" i="53"/>
  <c r="L46" i="53"/>
  <c r="K46" i="53"/>
  <c r="L25" i="53"/>
  <c r="I25" i="53"/>
  <c r="L26" i="51"/>
  <c r="I26" i="51"/>
  <c r="K13" i="51"/>
  <c r="M54" i="20"/>
  <c r="K33" i="20"/>
  <c r="M44" i="20"/>
  <c r="M45" i="20"/>
  <c r="K13" i="20"/>
  <c r="G45" i="20"/>
  <c r="G43" i="20"/>
  <c r="C29" i="20"/>
  <c r="E29" i="20"/>
  <c r="E19" i="20"/>
  <c r="C19" i="20"/>
  <c r="C25" i="20"/>
  <c r="E25" i="20"/>
  <c r="E21" i="20"/>
  <c r="C21" i="20"/>
  <c r="I43" i="51"/>
  <c r="K43" i="51"/>
  <c r="I72" i="51"/>
  <c r="I44" i="51"/>
  <c r="I63" i="51"/>
  <c r="K70" i="51"/>
  <c r="J47" i="51"/>
  <c r="L40" i="20"/>
  <c r="K16" i="20"/>
  <c r="K24" i="20"/>
  <c r="E17" i="20"/>
  <c r="C54" i="51"/>
  <c r="G54" i="51"/>
  <c r="E66" i="51"/>
  <c r="C73" i="20"/>
  <c r="C70" i="20"/>
  <c r="C66" i="20"/>
  <c r="G55" i="20"/>
  <c r="C14" i="20"/>
  <c r="E14" i="20"/>
  <c r="C46" i="20"/>
  <c r="F47" i="20"/>
  <c r="C44" i="20"/>
  <c r="G44" i="20"/>
  <c r="I69" i="20"/>
  <c r="K69" i="20"/>
  <c r="I63" i="20"/>
  <c r="K63" i="20"/>
  <c r="I57" i="20"/>
  <c r="K57" i="20"/>
  <c r="I73" i="20"/>
  <c r="K73" i="20"/>
  <c r="L74" i="20"/>
  <c r="I62" i="20"/>
  <c r="K62" i="20"/>
  <c r="I60" i="20"/>
  <c r="K60" i="20"/>
  <c r="I58" i="20"/>
  <c r="K58" i="20"/>
  <c r="L60" i="52"/>
  <c r="K60" i="52"/>
  <c r="L57" i="52"/>
  <c r="K57" i="52"/>
  <c r="L56" i="20"/>
  <c r="K48" i="20"/>
  <c r="K43" i="20"/>
  <c r="L47" i="20"/>
  <c r="M43" i="20"/>
  <c r="L25" i="52"/>
  <c r="K25" i="52"/>
  <c r="K51" i="52"/>
  <c r="I51" i="52"/>
  <c r="L40" i="54"/>
  <c r="I40" i="54"/>
  <c r="I36" i="54"/>
  <c r="K53" i="54"/>
  <c r="K36" i="54"/>
  <c r="I69" i="51"/>
  <c r="J40" i="52"/>
  <c r="L64" i="52"/>
  <c r="K64" i="52"/>
  <c r="L45" i="51"/>
  <c r="I45" i="51"/>
  <c r="J74" i="51"/>
  <c r="J76" i="1"/>
  <c r="M44" i="1"/>
  <c r="K47" i="1"/>
  <c r="L67" i="1"/>
  <c r="I67" i="1"/>
  <c r="I44" i="54"/>
  <c r="K46" i="1"/>
  <c r="I46" i="1"/>
  <c r="L56" i="54"/>
  <c r="K56" i="54"/>
  <c r="J76" i="54"/>
  <c r="K14" i="54"/>
  <c r="K22" i="54"/>
  <c r="K44" i="54"/>
  <c r="K47" i="54"/>
  <c r="I47" i="54"/>
  <c r="C62" i="1"/>
  <c r="E22" i="54"/>
  <c r="C22" i="54"/>
  <c r="C16" i="54"/>
  <c r="E16" i="54"/>
  <c r="E53" i="54"/>
  <c r="C53" i="54"/>
  <c r="G31" i="54"/>
  <c r="C31" i="54"/>
  <c r="E31" i="54"/>
  <c r="C56" i="54"/>
  <c r="E40" i="54"/>
  <c r="E74" i="54"/>
  <c r="C47" i="54"/>
  <c r="K63" i="1"/>
  <c r="I63" i="1"/>
  <c r="I58" i="1"/>
  <c r="K58" i="1"/>
  <c r="I55" i="1"/>
  <c r="K55" i="1"/>
  <c r="K13" i="1"/>
  <c r="I13" i="1"/>
  <c r="C60" i="1"/>
  <c r="B76" i="1"/>
  <c r="E24" i="1"/>
  <c r="I72" i="1"/>
  <c r="K72" i="1"/>
  <c r="L40" i="1"/>
  <c r="I38" i="1"/>
  <c r="I59" i="1"/>
  <c r="K59" i="1"/>
  <c r="K61" i="1"/>
  <c r="I61" i="1"/>
  <c r="C38" i="1"/>
  <c r="E38" i="1"/>
  <c r="F40" i="1"/>
  <c r="C69" i="51"/>
  <c r="C52" i="51"/>
  <c r="C14" i="51"/>
  <c r="E44" i="51"/>
  <c r="E55" i="51"/>
  <c r="F67" i="1"/>
  <c r="C67" i="1"/>
  <c r="C56" i="1"/>
  <c r="E74" i="1"/>
  <c r="C74" i="1"/>
  <c r="K74" i="1"/>
  <c r="I74" i="1"/>
  <c r="E67" i="1"/>
  <c r="L24" i="52"/>
  <c r="I24" i="52"/>
  <c r="I64" i="51"/>
  <c r="K64" i="51"/>
  <c r="K62" i="51"/>
  <c r="I62" i="51"/>
  <c r="I60" i="51"/>
  <c r="K58" i="51"/>
  <c r="I58" i="51"/>
  <c r="K34" i="32"/>
  <c r="I34" i="32"/>
  <c r="L70" i="53"/>
  <c r="K70" i="53"/>
  <c r="L45" i="53"/>
  <c r="I45" i="53"/>
  <c r="L16" i="53"/>
  <c r="I16" i="53"/>
  <c r="L31" i="53"/>
  <c r="M31" i="53"/>
  <c r="L19" i="53"/>
  <c r="I19" i="53"/>
  <c r="L17" i="53"/>
  <c r="I17" i="53"/>
  <c r="L14" i="53"/>
  <c r="I14" i="53"/>
  <c r="L30" i="53"/>
  <c r="I30" i="53"/>
  <c r="L32" i="53"/>
  <c r="M32" i="53"/>
  <c r="I73" i="51"/>
  <c r="J47" i="52"/>
  <c r="K66" i="51"/>
  <c r="J40" i="53"/>
  <c r="L29" i="53"/>
  <c r="I29" i="53"/>
  <c r="L15" i="53"/>
  <c r="I15" i="53"/>
  <c r="L55" i="53"/>
  <c r="K55" i="53"/>
  <c r="L52" i="53"/>
  <c r="K52" i="53"/>
  <c r="L38" i="53"/>
  <c r="I38" i="53"/>
  <c r="L27" i="53"/>
  <c r="K27" i="53"/>
  <c r="L24" i="53"/>
  <c r="K24" i="53"/>
  <c r="I29" i="32"/>
  <c r="I19" i="32"/>
  <c r="J67" i="52"/>
  <c r="K64" i="32"/>
  <c r="L28" i="51"/>
  <c r="I28" i="51"/>
  <c r="K58" i="32"/>
  <c r="K55" i="32"/>
  <c r="I55" i="32"/>
  <c r="I38" i="32"/>
  <c r="K38" i="32"/>
  <c r="K24" i="32"/>
  <c r="I24" i="32"/>
  <c r="K20" i="32"/>
  <c r="E72" i="32"/>
  <c r="L74" i="51"/>
  <c r="I66" i="53"/>
  <c r="H76" i="32"/>
  <c r="L65" i="52"/>
  <c r="K65" i="52"/>
  <c r="M45" i="32"/>
  <c r="I14" i="32"/>
  <c r="K59" i="32"/>
  <c r="I59" i="32"/>
  <c r="L56" i="32"/>
  <c r="K56" i="32"/>
  <c r="I44" i="32"/>
  <c r="M44" i="32"/>
  <c r="K15" i="32"/>
  <c r="I15" i="32"/>
  <c r="M54" i="32"/>
  <c r="I54" i="32"/>
  <c r="I72" i="32"/>
  <c r="K72" i="32"/>
  <c r="L74" i="32"/>
  <c r="K69" i="32"/>
  <c r="I69" i="32"/>
  <c r="I61" i="32"/>
  <c r="K61" i="32"/>
  <c r="I57" i="32"/>
  <c r="K57" i="32"/>
  <c r="L53" i="53"/>
  <c r="K53" i="32"/>
  <c r="I53" i="32"/>
  <c r="I46" i="32"/>
  <c r="K46" i="32"/>
  <c r="M32" i="32"/>
  <c r="K32" i="32"/>
  <c r="I32" i="32"/>
  <c r="K36" i="32"/>
  <c r="I36" i="32"/>
  <c r="F55" i="53"/>
  <c r="K62" i="53"/>
  <c r="H56" i="52"/>
  <c r="I34" i="53"/>
  <c r="L33" i="52"/>
  <c r="I33" i="52"/>
  <c r="M33" i="53"/>
  <c r="L53" i="52"/>
  <c r="K53" i="52"/>
  <c r="L36" i="52"/>
  <c r="K36" i="52"/>
  <c r="L62" i="52"/>
  <c r="K62" i="52"/>
  <c r="L52" i="52"/>
  <c r="K52" i="52"/>
  <c r="L50" i="52"/>
  <c r="K50" i="52"/>
  <c r="L38" i="52"/>
  <c r="K38" i="52"/>
  <c r="L63" i="52"/>
  <c r="K63" i="52"/>
  <c r="E16" i="32"/>
  <c r="C62" i="52"/>
  <c r="B76" i="32"/>
  <c r="E63" i="51"/>
  <c r="C63" i="51"/>
  <c r="L61" i="52"/>
  <c r="K61" i="52"/>
  <c r="L54" i="52"/>
  <c r="K54" i="52"/>
  <c r="I51" i="53"/>
  <c r="I40" i="32"/>
  <c r="K61" i="51"/>
  <c r="I61" i="51"/>
  <c r="K57" i="51"/>
  <c r="I57" i="51"/>
  <c r="K65" i="51"/>
  <c r="I65" i="51"/>
  <c r="F74" i="32"/>
  <c r="E74" i="32"/>
  <c r="F20" i="51"/>
  <c r="G20" i="51"/>
  <c r="F18" i="53"/>
  <c r="E18" i="53"/>
  <c r="F23" i="53"/>
  <c r="E23" i="53"/>
  <c r="F25" i="51"/>
  <c r="C25" i="51"/>
  <c r="F16" i="51"/>
  <c r="C16" i="51"/>
  <c r="F31" i="51"/>
  <c r="G31" i="51"/>
  <c r="E48" i="51"/>
  <c r="C48" i="51"/>
  <c r="G75" i="32"/>
  <c r="C75" i="32"/>
  <c r="E75" i="32"/>
  <c r="C28" i="32"/>
  <c r="E28" i="32"/>
  <c r="C43" i="32"/>
  <c r="E43" i="32"/>
  <c r="F60" i="51"/>
  <c r="E60" i="51"/>
  <c r="F50" i="51"/>
  <c r="E50" i="51"/>
  <c r="F24" i="53"/>
  <c r="C24" i="53"/>
  <c r="C59" i="51"/>
  <c r="B73" i="52"/>
  <c r="B74" i="52"/>
  <c r="C42" i="51"/>
  <c r="F22" i="53"/>
  <c r="C22" i="53"/>
  <c r="E30" i="32"/>
  <c r="F53" i="51"/>
  <c r="F60" i="53"/>
  <c r="C46" i="32"/>
  <c r="C51" i="52"/>
  <c r="E51" i="52"/>
  <c r="E52" i="53"/>
  <c r="C52" i="53"/>
  <c r="L75" i="52"/>
  <c r="K75" i="52"/>
  <c r="M75" i="53"/>
  <c r="I75" i="53"/>
  <c r="K73" i="53"/>
  <c r="I73" i="53"/>
  <c r="L48" i="52"/>
  <c r="I48" i="52"/>
  <c r="L43" i="52"/>
  <c r="I43" i="52"/>
  <c r="K22" i="53"/>
  <c r="I22" i="53"/>
  <c r="L22" i="52"/>
  <c r="I22" i="52"/>
  <c r="L20" i="52"/>
  <c r="I20" i="52"/>
  <c r="L18" i="52"/>
  <c r="I18" i="52"/>
  <c r="L13" i="52"/>
  <c r="L69" i="52"/>
  <c r="I69" i="52"/>
  <c r="K44" i="53"/>
  <c r="I44" i="53"/>
  <c r="K42" i="53"/>
  <c r="I42" i="53"/>
  <c r="L70" i="52"/>
  <c r="I70" i="52"/>
  <c r="K48" i="53"/>
  <c r="I48" i="53"/>
  <c r="L45" i="52"/>
  <c r="K43" i="53"/>
  <c r="I20" i="53"/>
  <c r="L16" i="52"/>
  <c r="K13" i="53"/>
  <c r="I13" i="53"/>
  <c r="L31" i="52"/>
  <c r="I31" i="52"/>
  <c r="K72" i="53"/>
  <c r="I72" i="53"/>
  <c r="K69" i="53"/>
  <c r="I69" i="53"/>
  <c r="L44" i="52"/>
  <c r="L42" i="52"/>
  <c r="L21" i="52"/>
  <c r="L17" i="52"/>
  <c r="L14" i="52"/>
  <c r="L30" i="52"/>
  <c r="L32" i="52"/>
  <c r="E27" i="32"/>
  <c r="E66" i="53"/>
  <c r="C66" i="53"/>
  <c r="E58" i="53"/>
  <c r="C58" i="53"/>
  <c r="C55" i="32"/>
  <c r="E55" i="32"/>
  <c r="B56" i="53"/>
  <c r="B67" i="53"/>
  <c r="E44" i="32"/>
  <c r="C44" i="32"/>
  <c r="E57" i="32"/>
  <c r="C57" i="32"/>
  <c r="C65" i="32"/>
  <c r="E65" i="32"/>
  <c r="C63" i="32"/>
  <c r="E63" i="32"/>
  <c r="C61" i="32"/>
  <c r="E61" i="32"/>
  <c r="F59" i="53"/>
  <c r="E59" i="53"/>
  <c r="B59" i="52"/>
  <c r="C57" i="52"/>
  <c r="C19" i="32"/>
  <c r="E75" i="51"/>
  <c r="E13" i="32"/>
  <c r="C62" i="32"/>
  <c r="E62" i="32"/>
  <c r="F55" i="52"/>
  <c r="B56" i="52"/>
  <c r="F21" i="51"/>
  <c r="E21" i="51"/>
  <c r="B65" i="52"/>
  <c r="F65" i="53"/>
  <c r="F63" i="53"/>
  <c r="E63" i="53"/>
  <c r="B63" i="52"/>
  <c r="F63" i="52"/>
  <c r="C63" i="53"/>
  <c r="B61" i="52"/>
  <c r="F61" i="52"/>
  <c r="F61" i="53"/>
  <c r="E61" i="53"/>
  <c r="E57" i="53"/>
  <c r="C57" i="53"/>
  <c r="C23" i="32"/>
  <c r="F19" i="51"/>
  <c r="E19" i="51"/>
  <c r="E29" i="51"/>
  <c r="D53" i="52"/>
  <c r="D56" i="52"/>
  <c r="G43" i="32"/>
  <c r="E22" i="32"/>
  <c r="C48" i="32"/>
  <c r="E48" i="32"/>
  <c r="E34" i="32"/>
  <c r="F38" i="53"/>
  <c r="D38" i="52"/>
  <c r="F34" i="53"/>
  <c r="D34" i="52"/>
  <c r="F28" i="53"/>
  <c r="C28" i="53"/>
  <c r="D28" i="52"/>
  <c r="E28" i="53"/>
  <c r="D27" i="52"/>
  <c r="F27" i="53"/>
  <c r="C27" i="53"/>
  <c r="G31" i="32"/>
  <c r="C31" i="32"/>
  <c r="D40" i="51"/>
  <c r="F13" i="53"/>
  <c r="C13" i="53"/>
  <c r="F31" i="53"/>
  <c r="E31" i="53"/>
  <c r="E66" i="32"/>
  <c r="D40" i="53"/>
  <c r="F53" i="53"/>
  <c r="C53" i="53"/>
  <c r="C53" i="32"/>
  <c r="F56" i="32"/>
  <c r="E53" i="32"/>
  <c r="D36" i="52"/>
  <c r="F36" i="53"/>
  <c r="F29" i="53"/>
  <c r="D29" i="52"/>
  <c r="F26" i="53"/>
  <c r="D26" i="52"/>
  <c r="F26" i="52"/>
  <c r="D25" i="52"/>
  <c r="F25" i="53"/>
  <c r="C45" i="32"/>
  <c r="F47" i="32"/>
  <c r="E58" i="32"/>
  <c r="E45" i="32"/>
  <c r="E31" i="32"/>
  <c r="G33" i="32"/>
  <c r="C33" i="32"/>
  <c r="F33" i="53"/>
  <c r="D33" i="52"/>
  <c r="E33" i="53"/>
  <c r="F40" i="32"/>
  <c r="E48" i="53"/>
  <c r="F75" i="52"/>
  <c r="E75" i="52"/>
  <c r="F72" i="52"/>
  <c r="E69" i="53"/>
  <c r="C69" i="53"/>
  <c r="E45" i="53"/>
  <c r="C45" i="53"/>
  <c r="E43" i="53"/>
  <c r="C43" i="53"/>
  <c r="F24" i="52"/>
  <c r="B40" i="52"/>
  <c r="C24" i="52"/>
  <c r="F22" i="52"/>
  <c r="C22" i="52"/>
  <c r="F16" i="52"/>
  <c r="F13" i="52"/>
  <c r="C13" i="52"/>
  <c r="F31" i="52"/>
  <c r="F54" i="52"/>
  <c r="C54" i="52"/>
  <c r="F47" i="51"/>
  <c r="C47" i="51"/>
  <c r="E46" i="51"/>
  <c r="C46" i="51"/>
  <c r="E70" i="53"/>
  <c r="B47" i="52"/>
  <c r="E44" i="53"/>
  <c r="C44" i="53"/>
  <c r="F42" i="52"/>
  <c r="C42" i="52"/>
  <c r="F23" i="52"/>
  <c r="C23" i="52"/>
  <c r="F21" i="52"/>
  <c r="E19" i="53"/>
  <c r="F14" i="52"/>
  <c r="C14" i="52"/>
  <c r="F30" i="52"/>
  <c r="E15" i="53"/>
  <c r="E72" i="53"/>
  <c r="C72" i="53"/>
  <c r="F69" i="52"/>
  <c r="C69" i="52"/>
  <c r="F45" i="52"/>
  <c r="C45" i="52"/>
  <c r="F43" i="52"/>
  <c r="C43" i="52"/>
  <c r="F20" i="52"/>
  <c r="F18" i="52"/>
  <c r="E16" i="53"/>
  <c r="C16" i="53"/>
  <c r="G54" i="53"/>
  <c r="E54" i="53"/>
  <c r="C54" i="53"/>
  <c r="C70" i="53"/>
  <c r="E64" i="51"/>
  <c r="E73" i="53"/>
  <c r="F74" i="53"/>
  <c r="C74" i="53"/>
  <c r="F70" i="52"/>
  <c r="F44" i="52"/>
  <c r="C44" i="52"/>
  <c r="E42" i="53"/>
  <c r="F19" i="52"/>
  <c r="F17" i="52"/>
  <c r="G30" i="53"/>
  <c r="E30" i="53"/>
  <c r="C30" i="53"/>
  <c r="F32" i="52"/>
  <c r="C32" i="52"/>
  <c r="F15" i="52"/>
  <c r="F76" i="36"/>
  <c r="G67" i="36"/>
  <c r="K33" i="53"/>
  <c r="C58" i="52"/>
  <c r="C40" i="20"/>
  <c r="I75" i="51"/>
  <c r="K75" i="51"/>
  <c r="E74" i="20"/>
  <c r="C17" i="51"/>
  <c r="L73" i="52"/>
  <c r="I73" i="52"/>
  <c r="I47" i="32"/>
  <c r="I64" i="53"/>
  <c r="K23" i="52"/>
  <c r="K33" i="51"/>
  <c r="G30" i="51"/>
  <c r="C30" i="51"/>
  <c r="K25" i="51"/>
  <c r="K53" i="51"/>
  <c r="I52" i="51"/>
  <c r="I28" i="52"/>
  <c r="K34" i="52"/>
  <c r="I46" i="53"/>
  <c r="M20" i="53"/>
  <c r="I60" i="53"/>
  <c r="K21" i="51"/>
  <c r="M31" i="51"/>
  <c r="M33" i="51"/>
  <c r="L55" i="52"/>
  <c r="I55" i="52"/>
  <c r="I55" i="51"/>
  <c r="K38" i="51"/>
  <c r="I29" i="52"/>
  <c r="C46" i="52"/>
  <c r="E18" i="51"/>
  <c r="E50" i="52"/>
  <c r="E17" i="53"/>
  <c r="G32" i="53"/>
  <c r="E24" i="53"/>
  <c r="B76" i="53"/>
  <c r="K18" i="53"/>
  <c r="M30" i="53"/>
  <c r="I51" i="51"/>
  <c r="I28" i="53"/>
  <c r="I59" i="51"/>
  <c r="K22" i="51"/>
  <c r="C32" i="53"/>
  <c r="C20" i="53"/>
  <c r="G75" i="53"/>
  <c r="C31" i="51"/>
  <c r="E52" i="52"/>
  <c r="C64" i="52"/>
  <c r="J76" i="53"/>
  <c r="M44" i="53"/>
  <c r="I21" i="53"/>
  <c r="I31" i="53"/>
  <c r="I58" i="53"/>
  <c r="K17" i="51"/>
  <c r="M20" i="51"/>
  <c r="K17" i="53"/>
  <c r="I63" i="53"/>
  <c r="K23" i="51"/>
  <c r="H76" i="51"/>
  <c r="C74" i="32"/>
  <c r="E27" i="51"/>
  <c r="C66" i="52"/>
  <c r="C18" i="53"/>
  <c r="I26" i="53"/>
  <c r="K30" i="51"/>
  <c r="K29" i="51"/>
  <c r="I30" i="51"/>
  <c r="K20" i="51"/>
  <c r="K27" i="51"/>
  <c r="I59" i="52"/>
  <c r="K32" i="53"/>
  <c r="K14" i="53"/>
  <c r="L46" i="52"/>
  <c r="I46" i="52"/>
  <c r="I23" i="53"/>
  <c r="K31" i="51"/>
  <c r="I15" i="51"/>
  <c r="L56" i="53"/>
  <c r="I56" i="53"/>
  <c r="I65" i="53"/>
  <c r="E14" i="53"/>
  <c r="C21" i="53"/>
  <c r="C31" i="53"/>
  <c r="E24" i="51"/>
  <c r="E38" i="51"/>
  <c r="E23" i="51"/>
  <c r="E48" i="52"/>
  <c r="L74" i="53"/>
  <c r="K74" i="53"/>
  <c r="I15" i="52"/>
  <c r="I36" i="53"/>
  <c r="I50" i="51"/>
  <c r="D76" i="53"/>
  <c r="G43" i="53"/>
  <c r="G31" i="53"/>
  <c r="E22" i="51"/>
  <c r="G45" i="32"/>
  <c r="C62" i="53"/>
  <c r="C60" i="52"/>
  <c r="E32" i="51"/>
  <c r="C32" i="51"/>
  <c r="G20" i="53"/>
  <c r="E75" i="53"/>
  <c r="E36" i="51"/>
  <c r="E28" i="51"/>
  <c r="F47" i="53"/>
  <c r="C47" i="53"/>
  <c r="F73" i="52"/>
  <c r="F74" i="52"/>
  <c r="C74" i="52"/>
  <c r="C74" i="51"/>
  <c r="H74" i="52"/>
  <c r="K30" i="53"/>
  <c r="K56" i="53"/>
  <c r="C23" i="53"/>
  <c r="E13" i="51"/>
  <c r="K38" i="53"/>
  <c r="I55" i="53"/>
  <c r="K19" i="51"/>
  <c r="F76" i="1"/>
  <c r="G47" i="1"/>
  <c r="M45" i="1"/>
  <c r="L76" i="1"/>
  <c r="M74" i="1"/>
  <c r="F67" i="54"/>
  <c r="E67" i="54"/>
  <c r="K40" i="54"/>
  <c r="K74" i="54"/>
  <c r="C56" i="20"/>
  <c r="K26" i="52"/>
  <c r="H76" i="53"/>
  <c r="I16" i="51"/>
  <c r="G45" i="1"/>
  <c r="G44" i="1"/>
  <c r="G43" i="1"/>
  <c r="E56" i="58"/>
  <c r="F67" i="58"/>
  <c r="C56" i="58"/>
  <c r="E31" i="51"/>
  <c r="C34" i="51"/>
  <c r="I61" i="53"/>
  <c r="K61" i="53"/>
  <c r="K45" i="53"/>
  <c r="K31" i="53"/>
  <c r="L67" i="53"/>
  <c r="I67" i="53"/>
  <c r="K25" i="53"/>
  <c r="I52" i="53"/>
  <c r="K18" i="51"/>
  <c r="I58" i="52"/>
  <c r="K24" i="51"/>
  <c r="K57" i="53"/>
  <c r="E76" i="35"/>
  <c r="G55" i="35"/>
  <c r="G53" i="35"/>
  <c r="G51" i="35"/>
  <c r="G76" i="35"/>
  <c r="C76" i="35"/>
  <c r="G74" i="35"/>
  <c r="G73" i="35"/>
  <c r="G72" i="35"/>
  <c r="G70" i="35"/>
  <c r="G69" i="35"/>
  <c r="G66" i="35"/>
  <c r="G65" i="35"/>
  <c r="G64" i="35"/>
  <c r="G63" i="35"/>
  <c r="G62" i="35"/>
  <c r="G61" i="35"/>
  <c r="G60" i="35"/>
  <c r="G59" i="35"/>
  <c r="G58" i="35"/>
  <c r="G57" i="35"/>
  <c r="G52" i="35"/>
  <c r="G50" i="35"/>
  <c r="G48" i="35"/>
  <c r="G47" i="35"/>
  <c r="G46" i="35"/>
  <c r="G39" i="35"/>
  <c r="G38" i="35"/>
  <c r="G36" i="35"/>
  <c r="G34" i="35"/>
  <c r="G29" i="35"/>
  <c r="G28" i="35"/>
  <c r="G27" i="35"/>
  <c r="G26" i="35"/>
  <c r="G25" i="35"/>
  <c r="G24" i="35"/>
  <c r="G23" i="35"/>
  <c r="G22" i="35"/>
  <c r="G21" i="35"/>
  <c r="G19" i="35"/>
  <c r="G18" i="35"/>
  <c r="G17" i="35"/>
  <c r="G16" i="35"/>
  <c r="G15" i="35"/>
  <c r="G14" i="35"/>
  <c r="G13" i="35"/>
  <c r="G40" i="35"/>
  <c r="G56" i="35"/>
  <c r="K24" i="52"/>
  <c r="K34" i="51"/>
  <c r="L76" i="36"/>
  <c r="I76" i="36"/>
  <c r="H40" i="52"/>
  <c r="K14" i="51"/>
  <c r="L47" i="51"/>
  <c r="K47" i="51"/>
  <c r="K74" i="36"/>
  <c r="I25" i="52"/>
  <c r="I64" i="52"/>
  <c r="K32" i="51"/>
  <c r="M56" i="36"/>
  <c r="I67" i="36"/>
  <c r="K40" i="36"/>
  <c r="I40" i="36"/>
  <c r="I66" i="52"/>
  <c r="B76" i="51"/>
  <c r="C40" i="36"/>
  <c r="E40" i="36"/>
  <c r="E47" i="36"/>
  <c r="C47" i="36"/>
  <c r="E74" i="36"/>
  <c r="C74" i="36"/>
  <c r="M47" i="36"/>
  <c r="M72" i="36"/>
  <c r="M18" i="36"/>
  <c r="M38" i="36"/>
  <c r="M29" i="36"/>
  <c r="M17" i="36"/>
  <c r="M58" i="36"/>
  <c r="M19" i="36"/>
  <c r="K76" i="36"/>
  <c r="M28" i="36"/>
  <c r="M13" i="36"/>
  <c r="M51" i="36"/>
  <c r="M64" i="36"/>
  <c r="G43" i="54"/>
  <c r="G44" i="54"/>
  <c r="G45" i="54"/>
  <c r="G32" i="36"/>
  <c r="G31" i="36"/>
  <c r="G13" i="36"/>
  <c r="G47" i="36"/>
  <c r="G39" i="36"/>
  <c r="E76" i="36"/>
  <c r="G72" i="36"/>
  <c r="G63" i="36"/>
  <c r="G58" i="36"/>
  <c r="G52" i="36"/>
  <c r="G40" i="36"/>
  <c r="G28" i="36"/>
  <c r="G24" i="36"/>
  <c r="G19" i="36"/>
  <c r="C76" i="36"/>
  <c r="G46" i="36"/>
  <c r="G70" i="36"/>
  <c r="G61" i="36"/>
  <c r="G62" i="36"/>
  <c r="G55" i="36"/>
  <c r="G48" i="36"/>
  <c r="G38" i="36"/>
  <c r="G29" i="36"/>
  <c r="G23" i="36"/>
  <c r="G18" i="36"/>
  <c r="G15" i="36"/>
  <c r="G75" i="36"/>
  <c r="G30" i="36"/>
  <c r="G20" i="36"/>
  <c r="G54" i="36"/>
  <c r="G27" i="36"/>
  <c r="G76" i="36"/>
  <c r="G74" i="36"/>
  <c r="G65" i="36"/>
  <c r="G60" i="36"/>
  <c r="G57" i="36"/>
  <c r="G53" i="36"/>
  <c r="G50" i="36"/>
  <c r="G36" i="36"/>
  <c r="G26" i="36"/>
  <c r="G22" i="36"/>
  <c r="G16" i="36"/>
  <c r="G69" i="36"/>
  <c r="G73" i="36"/>
  <c r="G66" i="36"/>
  <c r="G64" i="36"/>
  <c r="G59" i="36"/>
  <c r="G51" i="36"/>
  <c r="G42" i="36"/>
  <c r="G34" i="36"/>
  <c r="G25" i="36"/>
  <c r="G21" i="36"/>
  <c r="G17" i="36"/>
  <c r="G14" i="36"/>
  <c r="G33" i="36"/>
  <c r="G56" i="36"/>
  <c r="C67" i="20"/>
  <c r="E67" i="20"/>
  <c r="F76" i="20"/>
  <c r="G74" i="20"/>
  <c r="G33" i="51"/>
  <c r="E26" i="51"/>
  <c r="E56" i="20"/>
  <c r="M32" i="51"/>
  <c r="K45" i="51"/>
  <c r="L47" i="53"/>
  <c r="K47" i="53"/>
  <c r="F56" i="53"/>
  <c r="C56" i="53"/>
  <c r="F40" i="53"/>
  <c r="C40" i="53"/>
  <c r="E33" i="51"/>
  <c r="E46" i="53"/>
  <c r="E22" i="53"/>
  <c r="I36" i="51"/>
  <c r="K36" i="51"/>
  <c r="M45" i="53"/>
  <c r="K16" i="53"/>
  <c r="K29" i="53"/>
  <c r="I60" i="52"/>
  <c r="I27" i="52"/>
  <c r="K19" i="53"/>
  <c r="I70" i="53"/>
  <c r="L40" i="51"/>
  <c r="I57" i="52"/>
  <c r="K26" i="51"/>
  <c r="I24" i="53"/>
  <c r="K40" i="20"/>
  <c r="I40" i="20"/>
  <c r="C20" i="51"/>
  <c r="G56" i="20"/>
  <c r="C47" i="20"/>
  <c r="E47" i="20"/>
  <c r="K74" i="20"/>
  <c r="I74" i="20"/>
  <c r="K47" i="20"/>
  <c r="I47" i="20"/>
  <c r="K56" i="20"/>
  <c r="L67" i="20"/>
  <c r="I56" i="20"/>
  <c r="G38" i="20"/>
  <c r="K67" i="1"/>
  <c r="M45" i="54"/>
  <c r="M43" i="54"/>
  <c r="J76" i="52"/>
  <c r="M43" i="1"/>
  <c r="I56" i="54"/>
  <c r="L67" i="54"/>
  <c r="M44" i="54"/>
  <c r="C67" i="54"/>
  <c r="F76" i="54"/>
  <c r="I40" i="1"/>
  <c r="K40" i="1"/>
  <c r="E20" i="51"/>
  <c r="E16" i="51"/>
  <c r="G67" i="1"/>
  <c r="E40" i="1"/>
  <c r="C40" i="1"/>
  <c r="M22" i="1"/>
  <c r="M53" i="1"/>
  <c r="M25" i="1"/>
  <c r="M40" i="1"/>
  <c r="M47" i="1"/>
  <c r="M14" i="1"/>
  <c r="M42" i="1"/>
  <c r="M19" i="1"/>
  <c r="M52" i="1"/>
  <c r="M60" i="1"/>
  <c r="M64" i="1"/>
  <c r="M38" i="1"/>
  <c r="C76" i="1"/>
  <c r="G59" i="1"/>
  <c r="G19" i="1"/>
  <c r="G28" i="1"/>
  <c r="G51" i="1"/>
  <c r="G60" i="1"/>
  <c r="G21" i="1"/>
  <c r="G29" i="1"/>
  <c r="G38" i="1"/>
  <c r="G64" i="1"/>
  <c r="G40" i="1"/>
  <c r="G56" i="1"/>
  <c r="G76" i="1"/>
  <c r="G13" i="1"/>
  <c r="G22" i="1"/>
  <c r="G34" i="1"/>
  <c r="G53" i="1"/>
  <c r="G14" i="1"/>
  <c r="G23" i="1"/>
  <c r="G36" i="1"/>
  <c r="G72" i="1"/>
  <c r="G55" i="1"/>
  <c r="G61" i="1"/>
  <c r="G46" i="1"/>
  <c r="G45" i="53"/>
  <c r="E13" i="53"/>
  <c r="E25" i="51"/>
  <c r="J67" i="51"/>
  <c r="J76" i="51"/>
  <c r="L56" i="51"/>
  <c r="K28" i="51"/>
  <c r="K56" i="51"/>
  <c r="I32" i="53"/>
  <c r="L40" i="53"/>
  <c r="I40" i="53"/>
  <c r="I27" i="53"/>
  <c r="K15" i="53"/>
  <c r="K74" i="51"/>
  <c r="I74" i="51"/>
  <c r="I65" i="52"/>
  <c r="I56" i="32"/>
  <c r="L67" i="32"/>
  <c r="L76" i="32"/>
  <c r="I74" i="32"/>
  <c r="K74" i="32"/>
  <c r="I53" i="53"/>
  <c r="K53" i="53"/>
  <c r="C55" i="53"/>
  <c r="E55" i="53"/>
  <c r="I38" i="52"/>
  <c r="I53" i="52"/>
  <c r="I63" i="52"/>
  <c r="I50" i="52"/>
  <c r="I52" i="52"/>
  <c r="I62" i="52"/>
  <c r="I36" i="52"/>
  <c r="M33" i="52"/>
  <c r="K33" i="52"/>
  <c r="H67" i="52"/>
  <c r="L56" i="52"/>
  <c r="K56" i="52"/>
  <c r="C60" i="51"/>
  <c r="C19" i="51"/>
  <c r="C21" i="51"/>
  <c r="I61" i="52"/>
  <c r="I54" i="52"/>
  <c r="M54" i="52"/>
  <c r="C59" i="53"/>
  <c r="E53" i="51"/>
  <c r="F56" i="51"/>
  <c r="C53" i="51"/>
  <c r="C50" i="51"/>
  <c r="C60" i="53"/>
  <c r="E60" i="53"/>
  <c r="M75" i="52"/>
  <c r="I75" i="52"/>
  <c r="K32" i="52"/>
  <c r="M32" i="52"/>
  <c r="M30" i="52"/>
  <c r="K30" i="52"/>
  <c r="K14" i="52"/>
  <c r="K17" i="52"/>
  <c r="K19" i="52"/>
  <c r="K21" i="52"/>
  <c r="K42" i="52"/>
  <c r="K44" i="52"/>
  <c r="M44" i="52"/>
  <c r="K16" i="52"/>
  <c r="K45" i="52"/>
  <c r="M45" i="52"/>
  <c r="K13" i="52"/>
  <c r="K22" i="52"/>
  <c r="L40" i="52"/>
  <c r="K43" i="52"/>
  <c r="M43" i="52"/>
  <c r="K48" i="52"/>
  <c r="I32" i="52"/>
  <c r="I30" i="52"/>
  <c r="I14" i="52"/>
  <c r="I17" i="52"/>
  <c r="I19" i="52"/>
  <c r="I21" i="52"/>
  <c r="I42" i="52"/>
  <c r="I44" i="52"/>
  <c r="I47" i="53"/>
  <c r="M31" i="52"/>
  <c r="K31" i="52"/>
  <c r="I16" i="52"/>
  <c r="I45" i="52"/>
  <c r="K70" i="52"/>
  <c r="K73" i="52"/>
  <c r="K69" i="52"/>
  <c r="K72" i="52"/>
  <c r="I13" i="52"/>
  <c r="K18" i="52"/>
  <c r="K20" i="52"/>
  <c r="M20" i="52"/>
  <c r="E27" i="53"/>
  <c r="C61" i="53"/>
  <c r="C61" i="52"/>
  <c r="E61" i="52"/>
  <c r="C63" i="52"/>
  <c r="E63" i="52"/>
  <c r="E65" i="53"/>
  <c r="C65" i="53"/>
  <c r="C55" i="52"/>
  <c r="E55" i="52"/>
  <c r="F59" i="52"/>
  <c r="E59" i="52"/>
  <c r="F65" i="52"/>
  <c r="E65" i="52"/>
  <c r="B67" i="52"/>
  <c r="B76" i="52"/>
  <c r="C65" i="52"/>
  <c r="F40" i="51"/>
  <c r="C40" i="51"/>
  <c r="F33" i="52"/>
  <c r="E33" i="52"/>
  <c r="C47" i="32"/>
  <c r="E47" i="32"/>
  <c r="F25" i="52"/>
  <c r="C25" i="52"/>
  <c r="E26" i="53"/>
  <c r="C26" i="53"/>
  <c r="E29" i="53"/>
  <c r="C29" i="53"/>
  <c r="F36" i="52"/>
  <c r="C36" i="52"/>
  <c r="D76" i="51"/>
  <c r="E34" i="53"/>
  <c r="C34" i="53"/>
  <c r="E38" i="53"/>
  <c r="C38" i="53"/>
  <c r="F53" i="52"/>
  <c r="D67" i="52"/>
  <c r="D40" i="52"/>
  <c r="E40" i="32"/>
  <c r="C40" i="32"/>
  <c r="G33" i="53"/>
  <c r="C33" i="53"/>
  <c r="E25" i="53"/>
  <c r="C25" i="53"/>
  <c r="E26" i="52"/>
  <c r="C26" i="52"/>
  <c r="F29" i="52"/>
  <c r="C29" i="52"/>
  <c r="E36" i="53"/>
  <c r="C36" i="53"/>
  <c r="E56" i="32"/>
  <c r="C56" i="32"/>
  <c r="F67" i="32"/>
  <c r="F27" i="52"/>
  <c r="C27" i="52"/>
  <c r="F28" i="52"/>
  <c r="C28" i="52"/>
  <c r="F34" i="52"/>
  <c r="C34" i="52"/>
  <c r="F38" i="52"/>
  <c r="C38" i="52"/>
  <c r="E53" i="53"/>
  <c r="C75" i="52"/>
  <c r="G75" i="52"/>
  <c r="E15" i="52"/>
  <c r="E17" i="52"/>
  <c r="E19" i="52"/>
  <c r="E70" i="52"/>
  <c r="E18" i="52"/>
  <c r="G20" i="52"/>
  <c r="E20" i="52"/>
  <c r="G30" i="52"/>
  <c r="E30" i="52"/>
  <c r="E21" i="52"/>
  <c r="E47" i="51"/>
  <c r="G31" i="52"/>
  <c r="E31" i="52"/>
  <c r="E16" i="52"/>
  <c r="E24" i="52"/>
  <c r="E72" i="52"/>
  <c r="C15" i="52"/>
  <c r="G32" i="52"/>
  <c r="E32" i="52"/>
  <c r="C17" i="52"/>
  <c r="C19" i="52"/>
  <c r="E44" i="52"/>
  <c r="C70" i="52"/>
  <c r="E74" i="53"/>
  <c r="C18" i="52"/>
  <c r="C20" i="52"/>
  <c r="E43" i="52"/>
  <c r="E45" i="52"/>
  <c r="E69" i="52"/>
  <c r="C30" i="52"/>
  <c r="E14" i="52"/>
  <c r="C21" i="52"/>
  <c r="E23" i="52"/>
  <c r="E42" i="52"/>
  <c r="E46" i="52"/>
  <c r="F47" i="52"/>
  <c r="C47" i="52"/>
  <c r="G54" i="52"/>
  <c r="E54" i="52"/>
  <c r="C31" i="52"/>
  <c r="E13" i="52"/>
  <c r="C16" i="52"/>
  <c r="E22" i="52"/>
  <c r="C72" i="52"/>
  <c r="M32" i="36"/>
  <c r="M75" i="36"/>
  <c r="M53" i="36"/>
  <c r="M14" i="36"/>
  <c r="M59" i="36"/>
  <c r="M15" i="36"/>
  <c r="M66" i="36"/>
  <c r="M63" i="36"/>
  <c r="M23" i="36"/>
  <c r="M57" i="36"/>
  <c r="M73" i="36"/>
  <c r="M46" i="36"/>
  <c r="M39" i="36"/>
  <c r="I47" i="51"/>
  <c r="M54" i="36"/>
  <c r="M30" i="36"/>
  <c r="M40" i="36"/>
  <c r="M50" i="36"/>
  <c r="M62" i="36"/>
  <c r="M22" i="36"/>
  <c r="M16" i="36"/>
  <c r="M55" i="36"/>
  <c r="M34" i="36"/>
  <c r="M70" i="36"/>
  <c r="M26" i="36"/>
  <c r="M42" i="36"/>
  <c r="M76" i="36"/>
  <c r="M69" i="36"/>
  <c r="M48" i="36"/>
  <c r="M25" i="36"/>
  <c r="M21" i="36"/>
  <c r="M52" i="36"/>
  <c r="M60" i="36"/>
  <c r="M65" i="36"/>
  <c r="M24" i="36"/>
  <c r="M27" i="36"/>
  <c r="M61" i="36"/>
  <c r="M36" i="36"/>
  <c r="M20" i="36"/>
  <c r="M31" i="36"/>
  <c r="M33" i="36"/>
  <c r="L47" i="52"/>
  <c r="I47" i="52"/>
  <c r="L74" i="52"/>
  <c r="K74" i="52"/>
  <c r="K55" i="52"/>
  <c r="G36" i="20"/>
  <c r="C76" i="20"/>
  <c r="G76" i="20"/>
  <c r="E73" i="52"/>
  <c r="I74" i="53"/>
  <c r="M63" i="1"/>
  <c r="M46" i="1"/>
  <c r="M73" i="1"/>
  <c r="M27" i="1"/>
  <c r="M58" i="1"/>
  <c r="M24" i="1"/>
  <c r="I76" i="1"/>
  <c r="M61" i="1"/>
  <c r="M50" i="1"/>
  <c r="M17" i="1"/>
  <c r="M34" i="1"/>
  <c r="M39" i="1"/>
  <c r="M43" i="53"/>
  <c r="G73" i="1"/>
  <c r="G66" i="1"/>
  <c r="G65" i="1"/>
  <c r="G70" i="1"/>
  <c r="G52" i="1"/>
  <c r="G27" i="1"/>
  <c r="G18" i="1"/>
  <c r="G58" i="1"/>
  <c r="G48" i="1"/>
  <c r="G26" i="1"/>
  <c r="G17" i="1"/>
  <c r="G57" i="1"/>
  <c r="G74" i="1"/>
  <c r="E76" i="1"/>
  <c r="G63" i="1"/>
  <c r="G69" i="1"/>
  <c r="G50" i="1"/>
  <c r="G25" i="1"/>
  <c r="G16" i="1"/>
  <c r="G62" i="1"/>
  <c r="G42" i="1"/>
  <c r="G24" i="1"/>
  <c r="G15" i="1"/>
  <c r="G39" i="1"/>
  <c r="M62" i="1"/>
  <c r="M55" i="1"/>
  <c r="M56" i="1"/>
  <c r="M65" i="1"/>
  <c r="M72" i="1"/>
  <c r="M66" i="1"/>
  <c r="M59" i="1"/>
  <c r="M36" i="1"/>
  <c r="M23" i="1"/>
  <c r="M15" i="1"/>
  <c r="M51" i="1"/>
  <c r="M28" i="1"/>
  <c r="M18" i="1"/>
  <c r="M76" i="1"/>
  <c r="M67" i="1"/>
  <c r="M69" i="1"/>
  <c r="M70" i="1"/>
  <c r="M57" i="1"/>
  <c r="M29" i="1"/>
  <c r="M21" i="1"/>
  <c r="M13" i="1"/>
  <c r="M48" i="1"/>
  <c r="M26" i="1"/>
  <c r="M16" i="1"/>
  <c r="K76" i="1"/>
  <c r="G26" i="20"/>
  <c r="G17" i="20"/>
  <c r="G50" i="20"/>
  <c r="G16" i="20"/>
  <c r="G34" i="20"/>
  <c r="G53" i="20"/>
  <c r="G22" i="20"/>
  <c r="G51" i="20"/>
  <c r="G28" i="20"/>
  <c r="G42" i="20"/>
  <c r="G21" i="20"/>
  <c r="G39" i="20"/>
  <c r="C73" i="52"/>
  <c r="F67" i="53"/>
  <c r="F76" i="53"/>
  <c r="E47" i="53"/>
  <c r="G44" i="53"/>
  <c r="K46" i="52"/>
  <c r="E40" i="53"/>
  <c r="K67" i="53"/>
  <c r="E56" i="53"/>
  <c r="E67" i="58"/>
  <c r="C67" i="58"/>
  <c r="F76" i="58"/>
  <c r="G67" i="58"/>
  <c r="K40" i="53"/>
  <c r="L76" i="53"/>
  <c r="M36" i="53"/>
  <c r="H76" i="52"/>
  <c r="M67" i="36"/>
  <c r="M74" i="36"/>
  <c r="G67" i="20"/>
  <c r="G47" i="20"/>
  <c r="G25" i="20"/>
  <c r="G46" i="20"/>
  <c r="G48" i="20"/>
  <c r="G24" i="20"/>
  <c r="G19" i="20"/>
  <c r="G15" i="20"/>
  <c r="G13" i="20"/>
  <c r="E76" i="20"/>
  <c r="G40" i="20"/>
  <c r="G29" i="20"/>
  <c r="G27" i="20"/>
  <c r="G23" i="20"/>
  <c r="G18" i="20"/>
  <c r="G52" i="20"/>
  <c r="G14" i="20"/>
  <c r="K40" i="51"/>
  <c r="I40" i="51"/>
  <c r="K67" i="20"/>
  <c r="L76" i="20"/>
  <c r="M67" i="20"/>
  <c r="I67" i="20"/>
  <c r="I76" i="20"/>
  <c r="I67" i="54"/>
  <c r="K67" i="54"/>
  <c r="L76" i="54"/>
  <c r="M67" i="54"/>
  <c r="G13" i="54"/>
  <c r="G76" i="54"/>
  <c r="G58" i="54"/>
  <c r="G27" i="54"/>
  <c r="G42" i="54"/>
  <c r="G53" i="54"/>
  <c r="G62" i="54"/>
  <c r="G59" i="54"/>
  <c r="G69" i="54"/>
  <c r="G16" i="54"/>
  <c r="G24" i="54"/>
  <c r="G21" i="54"/>
  <c r="G70" i="54"/>
  <c r="G60" i="54"/>
  <c r="G52" i="54"/>
  <c r="G61" i="54"/>
  <c r="G72" i="54"/>
  <c r="G73" i="54"/>
  <c r="G26" i="54"/>
  <c r="G15" i="54"/>
  <c r="G23" i="54"/>
  <c r="G66" i="54"/>
  <c r="E76" i="54"/>
  <c r="G39" i="54"/>
  <c r="G29" i="54"/>
  <c r="G25" i="54"/>
  <c r="G36" i="54"/>
  <c r="G38" i="54"/>
  <c r="G50" i="54"/>
  <c r="G63" i="54"/>
  <c r="G48" i="54"/>
  <c r="G22" i="54"/>
  <c r="G17" i="54"/>
  <c r="G34" i="54"/>
  <c r="G46" i="54"/>
  <c r="G64" i="54"/>
  <c r="G57" i="54"/>
  <c r="G65" i="54"/>
  <c r="G51" i="54"/>
  <c r="G18" i="54"/>
  <c r="G28" i="54"/>
  <c r="G19" i="54"/>
  <c r="G55" i="54"/>
  <c r="C76" i="54"/>
  <c r="G14" i="54"/>
  <c r="G56" i="54"/>
  <c r="G74" i="54"/>
  <c r="G40" i="54"/>
  <c r="G47" i="54"/>
  <c r="G67" i="54"/>
  <c r="M43" i="51"/>
  <c r="M45" i="51"/>
  <c r="M44" i="51"/>
  <c r="I56" i="51"/>
  <c r="L67" i="51"/>
  <c r="I67" i="32"/>
  <c r="K67" i="32"/>
  <c r="L67" i="52"/>
  <c r="I67" i="52"/>
  <c r="M67" i="32"/>
  <c r="I76" i="32"/>
  <c r="M38" i="32"/>
  <c r="M58" i="32"/>
  <c r="M62" i="32"/>
  <c r="M69" i="32"/>
  <c r="M13" i="32"/>
  <c r="M17" i="32"/>
  <c r="M22" i="32"/>
  <c r="M26" i="32"/>
  <c r="M42" i="32"/>
  <c r="M57" i="32"/>
  <c r="M47" i="32"/>
  <c r="M50" i="32"/>
  <c r="M63" i="32"/>
  <c r="M14" i="32"/>
  <c r="M23" i="32"/>
  <c r="M48" i="32"/>
  <c r="M40" i="32"/>
  <c r="M55" i="32"/>
  <c r="M65" i="32"/>
  <c r="M16" i="32"/>
  <c r="M25" i="32"/>
  <c r="M53" i="32"/>
  <c r="K76" i="32"/>
  <c r="M15" i="32"/>
  <c r="M73" i="32"/>
  <c r="M70" i="32"/>
  <c r="M27" i="32"/>
  <c r="M34" i="32"/>
  <c r="M46" i="32"/>
  <c r="M36" i="32"/>
  <c r="M74" i="32"/>
  <c r="M56" i="32"/>
  <c r="M28" i="32"/>
  <c r="M52" i="32"/>
  <c r="M60" i="32"/>
  <c r="M64" i="32"/>
  <c r="M72" i="32"/>
  <c r="M19" i="32"/>
  <c r="M24" i="32"/>
  <c r="M29" i="32"/>
  <c r="M51" i="32"/>
  <c r="M76" i="32"/>
  <c r="M59" i="32"/>
  <c r="M18" i="32"/>
  <c r="M39" i="32"/>
  <c r="M61" i="32"/>
  <c r="M21" i="32"/>
  <c r="M66" i="32"/>
  <c r="I56" i="52"/>
  <c r="K67" i="52"/>
  <c r="C56" i="51"/>
  <c r="E56" i="51"/>
  <c r="F67" i="51"/>
  <c r="M65" i="53"/>
  <c r="M73" i="53"/>
  <c r="I74" i="52"/>
  <c r="K40" i="52"/>
  <c r="I40" i="52"/>
  <c r="M47" i="53"/>
  <c r="E38" i="52"/>
  <c r="E27" i="52"/>
  <c r="E40" i="51"/>
  <c r="C59" i="52"/>
  <c r="C67" i="32"/>
  <c r="E67" i="32"/>
  <c r="F76" i="32"/>
  <c r="G67" i="32"/>
  <c r="E53" i="52"/>
  <c r="C53" i="52"/>
  <c r="F56" i="52"/>
  <c r="C56" i="52"/>
  <c r="F40" i="52"/>
  <c r="C40" i="52"/>
  <c r="E34" i="52"/>
  <c r="E28" i="52"/>
  <c r="E29" i="52"/>
  <c r="D76" i="52"/>
  <c r="G43" i="51"/>
  <c r="G44" i="51"/>
  <c r="G45" i="51"/>
  <c r="E36" i="52"/>
  <c r="E25" i="52"/>
  <c r="G33" i="52"/>
  <c r="C33" i="52"/>
  <c r="E74" i="52"/>
  <c r="E47" i="52"/>
  <c r="K47" i="52"/>
  <c r="L76" i="52"/>
  <c r="M74" i="52"/>
  <c r="E67" i="53"/>
  <c r="G40" i="53"/>
  <c r="G59" i="53"/>
  <c r="G72" i="53"/>
  <c r="G47" i="53"/>
  <c r="G63" i="53"/>
  <c r="E76" i="53"/>
  <c r="G21" i="53"/>
  <c r="C67" i="53"/>
  <c r="I76" i="52"/>
  <c r="G73" i="53"/>
  <c r="G14" i="53"/>
  <c r="G38" i="53"/>
  <c r="G27" i="53"/>
  <c r="G65" i="53"/>
  <c r="G39" i="53"/>
  <c r="M22" i="53"/>
  <c r="M15" i="53"/>
  <c r="M52" i="53"/>
  <c r="M13" i="53"/>
  <c r="M48" i="53"/>
  <c r="M34" i="53"/>
  <c r="M53" i="53"/>
  <c r="M39" i="53"/>
  <c r="M27" i="53"/>
  <c r="G42" i="53"/>
  <c r="G15" i="53"/>
  <c r="G18" i="53"/>
  <c r="G13" i="53"/>
  <c r="G60" i="53"/>
  <c r="G48" i="53"/>
  <c r="G53" i="53"/>
  <c r="G28" i="53"/>
  <c r="G55" i="53"/>
  <c r="G51" i="53"/>
  <c r="G64" i="53"/>
  <c r="M46" i="53"/>
  <c r="M21" i="53"/>
  <c r="M72" i="53"/>
  <c r="M19" i="53"/>
  <c r="M29" i="53"/>
  <c r="K76" i="53"/>
  <c r="M51" i="53"/>
  <c r="M61" i="53"/>
  <c r="M56" i="53"/>
  <c r="M60" i="53"/>
  <c r="M50" i="53"/>
  <c r="G67" i="53"/>
  <c r="G74" i="53"/>
  <c r="C76" i="53"/>
  <c r="G56" i="53"/>
  <c r="G23" i="53"/>
  <c r="G46" i="53"/>
  <c r="G16" i="53"/>
  <c r="G19" i="53"/>
  <c r="G70" i="53"/>
  <c r="G24" i="53"/>
  <c r="G17" i="53"/>
  <c r="G22" i="53"/>
  <c r="G69" i="53"/>
  <c r="G36" i="53"/>
  <c r="G50" i="53"/>
  <c r="G76" i="53"/>
  <c r="G52" i="53"/>
  <c r="G57" i="53"/>
  <c r="G58" i="53"/>
  <c r="G26" i="53"/>
  <c r="G25" i="53"/>
  <c r="G66" i="53"/>
  <c r="G34" i="53"/>
  <c r="G62" i="53"/>
  <c r="G29" i="53"/>
  <c r="G61" i="53"/>
  <c r="G40" i="58"/>
  <c r="G74" i="58"/>
  <c r="G13" i="58"/>
  <c r="G15" i="58"/>
  <c r="G17" i="58"/>
  <c r="G19" i="58"/>
  <c r="G22" i="58"/>
  <c r="G24" i="58"/>
  <c r="G26" i="58"/>
  <c r="G28" i="58"/>
  <c r="G42" i="58"/>
  <c r="G48" i="58"/>
  <c r="G39" i="58"/>
  <c r="G34" i="58"/>
  <c r="G50" i="58"/>
  <c r="G72" i="58"/>
  <c r="G59" i="58"/>
  <c r="G47" i="58"/>
  <c r="G73" i="58"/>
  <c r="G65" i="58"/>
  <c r="G60" i="58"/>
  <c r="G55" i="58"/>
  <c r="G70" i="58"/>
  <c r="G62" i="58"/>
  <c r="C76" i="58"/>
  <c r="G76" i="58"/>
  <c r="G14" i="58"/>
  <c r="G16" i="58"/>
  <c r="G18" i="58"/>
  <c r="G21" i="58"/>
  <c r="G23" i="58"/>
  <c r="G25" i="58"/>
  <c r="G27" i="58"/>
  <c r="G36" i="58"/>
  <c r="G46" i="58"/>
  <c r="G51" i="58"/>
  <c r="G38" i="58"/>
  <c r="G52" i="58"/>
  <c r="G63" i="58"/>
  <c r="G57" i="58"/>
  <c r="G66" i="58"/>
  <c r="G69" i="58"/>
  <c r="G61" i="58"/>
  <c r="G58" i="58"/>
  <c r="G29" i="58"/>
  <c r="G64" i="58"/>
  <c r="E76" i="58"/>
  <c r="G53" i="58"/>
  <c r="G56" i="58"/>
  <c r="M74" i="53"/>
  <c r="I76" i="53"/>
  <c r="M40" i="53"/>
  <c r="M69" i="53"/>
  <c r="M17" i="53"/>
  <c r="M16" i="53"/>
  <c r="M70" i="53"/>
  <c r="M18" i="53"/>
  <c r="M14" i="53"/>
  <c r="M42" i="53"/>
  <c r="M66" i="53"/>
  <c r="M58" i="53"/>
  <c r="M67" i="53"/>
  <c r="M38" i="53"/>
  <c r="M23" i="53"/>
  <c r="M62" i="53"/>
  <c r="M64" i="53"/>
  <c r="M57" i="53"/>
  <c r="M25" i="53"/>
  <c r="M28" i="53"/>
  <c r="M26" i="53"/>
  <c r="M24" i="53"/>
  <c r="M63" i="53"/>
  <c r="M59" i="53"/>
  <c r="M55" i="53"/>
  <c r="M76" i="53"/>
  <c r="E56" i="52"/>
  <c r="F67" i="52"/>
  <c r="E67" i="52"/>
  <c r="K76" i="20"/>
  <c r="M14" i="20"/>
  <c r="M16" i="20"/>
  <c r="M18" i="20"/>
  <c r="M21" i="20"/>
  <c r="M23" i="20"/>
  <c r="M26" i="20"/>
  <c r="M34" i="20"/>
  <c r="M13" i="20"/>
  <c r="M27" i="20"/>
  <c r="M15" i="20"/>
  <c r="M19" i="20"/>
  <c r="M24" i="20"/>
  <c r="M52" i="20"/>
  <c r="M60" i="20"/>
  <c r="M29" i="20"/>
  <c r="M39" i="20"/>
  <c r="M53" i="20"/>
  <c r="M72" i="20"/>
  <c r="M73" i="20"/>
  <c r="M69" i="20"/>
  <c r="M61" i="20"/>
  <c r="M46" i="20"/>
  <c r="M70" i="20"/>
  <c r="M62" i="20"/>
  <c r="M76" i="20"/>
  <c r="M17" i="20"/>
  <c r="M22" i="20"/>
  <c r="M28" i="20"/>
  <c r="M58" i="20"/>
  <c r="M25" i="20"/>
  <c r="M36" i="20"/>
  <c r="M51" i="20"/>
  <c r="M57" i="20"/>
  <c r="M63" i="20"/>
  <c r="M42" i="20"/>
  <c r="M66" i="20"/>
  <c r="M65" i="20"/>
  <c r="M50" i="20"/>
  <c r="M40" i="20"/>
  <c r="M64" i="20"/>
  <c r="M38" i="20"/>
  <c r="M55" i="20"/>
  <c r="M74" i="20"/>
  <c r="M59" i="20"/>
  <c r="M48" i="20"/>
  <c r="M56" i="20"/>
  <c r="M47" i="20"/>
  <c r="M48" i="54"/>
  <c r="M23" i="54"/>
  <c r="M62" i="54"/>
  <c r="M22" i="54"/>
  <c r="M70" i="54"/>
  <c r="M72" i="54"/>
  <c r="M21" i="54"/>
  <c r="M66" i="54"/>
  <c r="M18" i="54"/>
  <c r="M50" i="54"/>
  <c r="I76" i="54"/>
  <c r="M76" i="54"/>
  <c r="M53" i="54"/>
  <c r="M27" i="54"/>
  <c r="M64" i="54"/>
  <c r="M26" i="54"/>
  <c r="M52" i="54"/>
  <c r="M51" i="54"/>
  <c r="M25" i="54"/>
  <c r="M46" i="54"/>
  <c r="M24" i="54"/>
  <c r="M57" i="54"/>
  <c r="K76" i="54"/>
  <c r="M40" i="54"/>
  <c r="M39" i="54"/>
  <c r="M15" i="54"/>
  <c r="M34" i="54"/>
  <c r="M38" i="54"/>
  <c r="M36" i="54"/>
  <c r="M59" i="54"/>
  <c r="M13" i="54"/>
  <c r="M29" i="54"/>
  <c r="M73" i="54"/>
  <c r="M28" i="54"/>
  <c r="M63" i="54"/>
  <c r="M74" i="54"/>
  <c r="M61" i="54"/>
  <c r="M19" i="54"/>
  <c r="M58" i="54"/>
  <c r="M16" i="54"/>
  <c r="M55" i="54"/>
  <c r="M65" i="54"/>
  <c r="M17" i="54"/>
  <c r="M60" i="54"/>
  <c r="M14" i="54"/>
  <c r="M42" i="54"/>
  <c r="M69" i="54"/>
  <c r="M56" i="54"/>
  <c r="M47" i="54"/>
  <c r="I67" i="51"/>
  <c r="L76" i="51"/>
  <c r="K67" i="51"/>
  <c r="E67" i="51"/>
  <c r="C67" i="51"/>
  <c r="F76" i="51"/>
  <c r="M28" i="52"/>
  <c r="M38" i="52"/>
  <c r="M50" i="52"/>
  <c r="M56" i="52"/>
  <c r="M34" i="52"/>
  <c r="M36" i="52"/>
  <c r="M23" i="52"/>
  <c r="M63" i="52"/>
  <c r="M21" i="52"/>
  <c r="M18" i="52"/>
  <c r="M73" i="52"/>
  <c r="G44" i="52"/>
  <c r="G43" i="52"/>
  <c r="G45" i="52"/>
  <c r="E40" i="52"/>
  <c r="G74" i="32"/>
  <c r="G13" i="32"/>
  <c r="G15" i="32"/>
  <c r="G19" i="32"/>
  <c r="G24" i="32"/>
  <c r="G58" i="32"/>
  <c r="G62" i="32"/>
  <c r="G69" i="32"/>
  <c r="G55" i="32"/>
  <c r="G57" i="32"/>
  <c r="G73" i="32"/>
  <c r="G28" i="32"/>
  <c r="G36" i="32"/>
  <c r="G47" i="32"/>
  <c r="G21" i="32"/>
  <c r="G59" i="32"/>
  <c r="G70" i="32"/>
  <c r="G50" i="32"/>
  <c r="E76" i="32"/>
  <c r="G14" i="32"/>
  <c r="G23" i="32"/>
  <c r="G61" i="32"/>
  <c r="G39" i="32"/>
  <c r="G34" i="32"/>
  <c r="G66" i="32"/>
  <c r="C76" i="32"/>
  <c r="G76" i="32"/>
  <c r="G17" i="32"/>
  <c r="G22" i="32"/>
  <c r="G26" i="32"/>
  <c r="G60" i="32"/>
  <c r="G64" i="32"/>
  <c r="G72" i="32"/>
  <c r="G51" i="32"/>
  <c r="G29" i="32"/>
  <c r="G38" i="32"/>
  <c r="G52" i="32"/>
  <c r="G56" i="32"/>
  <c r="G16" i="32"/>
  <c r="G25" i="32"/>
  <c r="G63" i="32"/>
  <c r="G53" i="32"/>
  <c r="G46" i="32"/>
  <c r="G40" i="32"/>
  <c r="G18" i="32"/>
  <c r="G27" i="32"/>
  <c r="G65" i="32"/>
  <c r="G48" i="32"/>
  <c r="G42" i="32"/>
  <c r="M69" i="52"/>
  <c r="M22" i="52"/>
  <c r="M16" i="52"/>
  <c r="M17" i="52"/>
  <c r="M59" i="52"/>
  <c r="M53" i="52"/>
  <c r="M61" i="52"/>
  <c r="M76" i="52"/>
  <c r="M58" i="52"/>
  <c r="M60" i="52"/>
  <c r="M27" i="52"/>
  <c r="M39" i="52"/>
  <c r="M47" i="52"/>
  <c r="M72" i="52"/>
  <c r="M46" i="52"/>
  <c r="M48" i="52"/>
  <c r="M13" i="52"/>
  <c r="M70" i="52"/>
  <c r="M42" i="52"/>
  <c r="M19" i="52"/>
  <c r="M14" i="52"/>
  <c r="M25" i="52"/>
  <c r="M51" i="52"/>
  <c r="M52" i="52"/>
  <c r="M66" i="52"/>
  <c r="M62" i="52"/>
  <c r="M64" i="52"/>
  <c r="M24" i="52"/>
  <c r="K76" i="52"/>
  <c r="M67" i="52"/>
  <c r="M55" i="52"/>
  <c r="M29" i="52"/>
  <c r="M57" i="52"/>
  <c r="M15" i="52"/>
  <c r="M65" i="52"/>
  <c r="M26" i="52"/>
  <c r="M40" i="52"/>
  <c r="C67" i="52"/>
  <c r="F76" i="52"/>
  <c r="G39" i="52"/>
  <c r="M48" i="51"/>
  <c r="M25" i="51"/>
  <c r="M24" i="51"/>
  <c r="M66" i="51"/>
  <c r="M27" i="51"/>
  <c r="M73" i="51"/>
  <c r="M58" i="51"/>
  <c r="M69" i="51"/>
  <c r="M59" i="51"/>
  <c r="M16" i="51"/>
  <c r="M70" i="51"/>
  <c r="M29" i="51"/>
  <c r="M13" i="51"/>
  <c r="M52" i="51"/>
  <c r="M36" i="51"/>
  <c r="M64" i="51"/>
  <c r="M55" i="51"/>
  <c r="M65" i="51"/>
  <c r="M46" i="51"/>
  <c r="M57" i="51"/>
  <c r="K76" i="51"/>
  <c r="M15" i="51"/>
  <c r="M47" i="51"/>
  <c r="M56" i="51"/>
  <c r="I76" i="51"/>
  <c r="M39" i="51"/>
  <c r="M38" i="51"/>
  <c r="M17" i="51"/>
  <c r="M14" i="51"/>
  <c r="M51" i="51"/>
  <c r="M19" i="51"/>
  <c r="M62" i="51"/>
  <c r="M34" i="51"/>
  <c r="M63" i="51"/>
  <c r="M26" i="51"/>
  <c r="M50" i="51"/>
  <c r="M28" i="51"/>
  <c r="M21" i="51"/>
  <c r="M18" i="51"/>
  <c r="M53" i="51"/>
  <c r="M23" i="51"/>
  <c r="M60" i="51"/>
  <c r="M72" i="51"/>
  <c r="M61" i="51"/>
  <c r="M22" i="51"/>
  <c r="M74" i="51"/>
  <c r="M76" i="51"/>
  <c r="M42" i="51"/>
  <c r="M40" i="51"/>
  <c r="M67" i="51"/>
  <c r="G66" i="51"/>
  <c r="G72" i="51"/>
  <c r="G61" i="51"/>
  <c r="G23" i="51"/>
  <c r="G18" i="51"/>
  <c r="G73" i="51"/>
  <c r="G58" i="51"/>
  <c r="G42" i="51"/>
  <c r="G76" i="51"/>
  <c r="G39" i="51"/>
  <c r="G38" i="51"/>
  <c r="G69" i="51"/>
  <c r="G59" i="51"/>
  <c r="G19" i="51"/>
  <c r="G14" i="51"/>
  <c r="G17" i="51"/>
  <c r="G55" i="51"/>
  <c r="G29" i="51"/>
  <c r="G16" i="51"/>
  <c r="G13" i="51"/>
  <c r="G15" i="51"/>
  <c r="G51" i="51"/>
  <c r="G46" i="51"/>
  <c r="C76" i="51"/>
  <c r="G47" i="51"/>
  <c r="G67" i="51"/>
  <c r="G52" i="51"/>
  <c r="G65" i="51"/>
  <c r="G53" i="51"/>
  <c r="G28" i="51"/>
  <c r="G21" i="51"/>
  <c r="G62" i="51"/>
  <c r="G57" i="51"/>
  <c r="G22" i="51"/>
  <c r="G56" i="51"/>
  <c r="G70" i="51"/>
  <c r="G36" i="51"/>
  <c r="G63" i="51"/>
  <c r="G27" i="51"/>
  <c r="G24" i="51"/>
  <c r="G25" i="51"/>
  <c r="G60" i="51"/>
  <c r="G50" i="51"/>
  <c r="G26" i="51"/>
  <c r="E76" i="51"/>
  <c r="G34" i="51"/>
  <c r="G74" i="51"/>
  <c r="G48" i="51"/>
  <c r="G64" i="51"/>
  <c r="G40" i="51"/>
  <c r="G16" i="52"/>
  <c r="G56" i="52"/>
  <c r="G76" i="52"/>
  <c r="G24" i="52"/>
  <c r="G48" i="52"/>
  <c r="G53" i="52"/>
  <c r="G22" i="52"/>
  <c r="G13" i="52"/>
  <c r="G19" i="52"/>
  <c r="G60" i="52"/>
  <c r="G57" i="52"/>
  <c r="G38" i="52"/>
  <c r="G67" i="52"/>
  <c r="C76" i="52"/>
  <c r="G14" i="52"/>
  <c r="G17" i="52"/>
  <c r="G23" i="52"/>
  <c r="G18" i="52"/>
  <c r="G61" i="52"/>
  <c r="G36" i="52"/>
  <c r="G50" i="52"/>
  <c r="G65" i="52"/>
  <c r="G58" i="52"/>
  <c r="G59" i="52"/>
  <c r="G62" i="52"/>
  <c r="G47" i="52"/>
  <c r="G40" i="52"/>
  <c r="G74" i="52"/>
  <c r="G46" i="52"/>
  <c r="G69" i="52"/>
  <c r="G70" i="52"/>
  <c r="G15" i="52"/>
  <c r="G42" i="52"/>
  <c r="G72" i="52"/>
  <c r="G21" i="52"/>
  <c r="G73" i="52"/>
  <c r="G27" i="52"/>
  <c r="G52" i="52"/>
  <c r="G25" i="52"/>
  <c r="G28" i="52"/>
  <c r="G66" i="52"/>
  <c r="G64" i="52"/>
  <c r="E76" i="52"/>
  <c r="G26" i="52"/>
  <c r="G29" i="52"/>
  <c r="G51" i="52"/>
  <c r="G55" i="52"/>
  <c r="G63" i="52"/>
  <c r="G34" i="52"/>
</calcChain>
</file>

<file path=xl/comments1.xml><?xml version="1.0" encoding="utf-8"?>
<comments xmlns="http://schemas.openxmlformats.org/spreadsheetml/2006/main">
  <authors>
    <author>Lori.Parker</author>
  </authors>
  <commentList>
    <comment ref="H50" authorId="0">
      <text>
        <r>
          <rPr>
            <b/>
            <sz val="9"/>
            <color indexed="81"/>
            <rFont val="Tahoma"/>
            <family val="2"/>
          </rPr>
          <t>Lori.Parker:</t>
        </r>
        <r>
          <rPr>
            <sz val="9"/>
            <color indexed="81"/>
            <rFont val="Tahoma"/>
            <family val="2"/>
          </rPr>
          <t xml:space="preserve">
Removed $93050 carry forward per Gail
</t>
        </r>
      </text>
    </comment>
  </commentList>
</comments>
</file>

<file path=xl/sharedStrings.xml><?xml version="1.0" encoding="utf-8"?>
<sst xmlns="http://schemas.openxmlformats.org/spreadsheetml/2006/main" count="8466" uniqueCount="133">
  <si>
    <t>Board of Regents</t>
  </si>
  <si>
    <t>Institution:</t>
  </si>
  <si>
    <t>Form BOR-3</t>
  </si>
  <si>
    <t>Revenue Sources - Unrestricted &amp; Restricted</t>
  </si>
  <si>
    <t xml:space="preserve"> </t>
  </si>
  <si>
    <t>% OF</t>
  </si>
  <si>
    <t>Source:</t>
  </si>
  <si>
    <t>UNRESTRICTED</t>
  </si>
  <si>
    <t>TOTAL</t>
  </si>
  <si>
    <t>RESTRICTED</t>
  </si>
  <si>
    <t xml:space="preserve">  </t>
  </si>
  <si>
    <t>State Funds:</t>
  </si>
  <si>
    <t xml:space="preserve">    General Fund Direct</t>
  </si>
  <si>
    <t xml:space="preserve">    General Fund  - Restoration Amount</t>
  </si>
  <si>
    <t xml:space="preserve">    Statutory Dedicated </t>
  </si>
  <si>
    <t xml:space="preserve">           Higher Education Initiative Fund</t>
  </si>
  <si>
    <t xml:space="preserve">           Support Education in Louisiana First (SELF)</t>
  </si>
  <si>
    <t xml:space="preserve">           Tobacco Tax Health Care Fund</t>
  </si>
  <si>
    <t xml:space="preserve">           Calcasieu Parish Fund</t>
  </si>
  <si>
    <t xml:space="preserve">           Calcasieu Parish Higher Education Improvement Fund</t>
  </si>
  <si>
    <t xml:space="preserve">           Pari-Mutiel Live Racing Facility Gaming Control Fund</t>
  </si>
  <si>
    <t xml:space="preserve">           Southern University Agrlcultural Program Fund</t>
  </si>
  <si>
    <t xml:space="preserve">           Equine Fund</t>
  </si>
  <si>
    <t xml:space="preserve">           Fireman Training Fund</t>
  </si>
  <si>
    <t xml:space="preserve">           Two Percent Fire Insurance Fund</t>
  </si>
  <si>
    <t xml:space="preserve">           Health Excellence Fund</t>
  </si>
  <si>
    <t xml:space="preserve">           La. Educational Quality Support Fund (LEQSF)</t>
  </si>
  <si>
    <t xml:space="preserve">           Proprietary School Fund</t>
  </si>
  <si>
    <t xml:space="preserve">           Workforce Rapid Response</t>
  </si>
  <si>
    <t xml:space="preserve">           Rockefeller Scholarship Fund</t>
  </si>
  <si>
    <t xml:space="preserve">           Orleans Excellence Fund</t>
  </si>
  <si>
    <t xml:space="preserve">           TOPS Fund</t>
  </si>
  <si>
    <t xml:space="preserve">           Overcollections Fund</t>
  </si>
  <si>
    <t xml:space="preserve">    Funds Due From Management Board or Regents:</t>
  </si>
  <si>
    <t xml:space="preserve">          Other </t>
  </si>
  <si>
    <t xml:space="preserve">    Funds Due to Institutions:</t>
  </si>
  <si>
    <t xml:space="preserve">    Other </t>
  </si>
  <si>
    <t>Total State Funds</t>
  </si>
  <si>
    <t>Interagency Transfers:</t>
  </si>
  <si>
    <t xml:space="preserve">  Medicaid</t>
  </si>
  <si>
    <t xml:space="preserve">  Uncompensated Care</t>
  </si>
  <si>
    <t xml:space="preserve">  Hospital Contracts </t>
  </si>
  <si>
    <t xml:space="preserve">  Lab School</t>
  </si>
  <si>
    <t xml:space="preserve">  Other Total </t>
  </si>
  <si>
    <t>Total Other Interagency Transfers</t>
  </si>
  <si>
    <t>Non-Recurring Self Generated Carry Forward</t>
  </si>
  <si>
    <t xml:space="preserve">  Student Fees:</t>
  </si>
  <si>
    <t xml:space="preserve">    General Registration Fees:</t>
  </si>
  <si>
    <t xml:space="preserve">    Non-Resident Fees:</t>
  </si>
  <si>
    <t xml:space="preserve">    Academic Excellence Fee:</t>
  </si>
  <si>
    <t xml:space="preserve">    Operational Fee:</t>
  </si>
  <si>
    <t xml:space="preserve">    Student Athletic Fees</t>
  </si>
  <si>
    <t xml:space="preserve">    Other Total </t>
  </si>
  <si>
    <t xml:space="preserve">  Total Student Fees:</t>
  </si>
  <si>
    <t xml:space="preserve">  Hospital - Commercial/Self-Pay</t>
  </si>
  <si>
    <t xml:space="preserve">  Physician Practice Plans</t>
  </si>
  <si>
    <t xml:space="preserve">  Sales and Services of Educational Activities</t>
  </si>
  <si>
    <t xml:space="preserve">  State Grants and Contracts</t>
  </si>
  <si>
    <t xml:space="preserve">  Organized Activities Related to Instruction</t>
  </si>
  <si>
    <t xml:space="preserve">  Athletics Other than Student Fees</t>
  </si>
  <si>
    <t xml:space="preserve">  Auxiliaries (Excluding Athletics)</t>
  </si>
  <si>
    <t xml:space="preserve">  Endowment Income</t>
  </si>
  <si>
    <t xml:space="preserve">  Gifts, Grants, and Contracts</t>
  </si>
  <si>
    <t xml:space="preserve">  Other Self-Generated Funds</t>
  </si>
  <si>
    <t>Total Self-Generated Funds</t>
  </si>
  <si>
    <t>Federal Funds:</t>
  </si>
  <si>
    <t xml:space="preserve">  Federal Program Admin.</t>
  </si>
  <si>
    <t xml:space="preserve">  Medicare</t>
  </si>
  <si>
    <t xml:space="preserve">  Grants:</t>
  </si>
  <si>
    <t xml:space="preserve">     Pell</t>
  </si>
  <si>
    <t xml:space="preserve">     Other </t>
  </si>
  <si>
    <t>Total Federal Funds</t>
  </si>
  <si>
    <t>Interim Emergency Board</t>
  </si>
  <si>
    <t>Total Revenues</t>
  </si>
  <si>
    <t>The reported amount of unrestricted revenue should equal the total revenue amounts reported on Form BOR-1 for the appropriate year.</t>
  </si>
  <si>
    <t xml:space="preserve">           Medical &amp; Allied Health Scholarship &amp; Loan Fund</t>
  </si>
  <si>
    <t>Southern University Ag Center</t>
  </si>
  <si>
    <t>Southern University Law Center</t>
  </si>
  <si>
    <t>Southern University at New Orleans</t>
  </si>
  <si>
    <t>Southern University System Summary</t>
  </si>
  <si>
    <t>LSU Agricultural Center</t>
  </si>
  <si>
    <t>LSU Health Sciences Center-New Orleans</t>
  </si>
  <si>
    <t xml:space="preserve">           Southern University Agricultural Program Fund</t>
  </si>
  <si>
    <t xml:space="preserve">Louisiana State University </t>
  </si>
  <si>
    <t>LSU Eunice</t>
  </si>
  <si>
    <t>Pennington Biomedical Research Center</t>
  </si>
  <si>
    <t>LSU System Summary</t>
  </si>
  <si>
    <t>Non-Recurring Self-Generated Carry Forward</t>
  </si>
  <si>
    <t xml:space="preserve">  Grambling State University</t>
  </si>
  <si>
    <t>University of Louisiana at Lafayette</t>
  </si>
  <si>
    <t>University of Louisiana System</t>
  </si>
  <si>
    <t>University of New Orleans</t>
  </si>
  <si>
    <t>Bossier Parish Community College</t>
  </si>
  <si>
    <t>Baton Rouge Community College</t>
  </si>
  <si>
    <t>Central Louisiana Technical Community College</t>
  </si>
  <si>
    <t>Delgado Community College</t>
  </si>
  <si>
    <t>LCTCS Board of Supervisors</t>
  </si>
  <si>
    <t>Louisiana Delta Community College</t>
  </si>
  <si>
    <t>Northshore Technical Community College</t>
  </si>
  <si>
    <t>River Parishes Community College</t>
  </si>
  <si>
    <t>South Louisiana Community College</t>
  </si>
  <si>
    <t>Sowela Technical Community College</t>
  </si>
  <si>
    <t>LCTCS System Summary</t>
  </si>
  <si>
    <t>University of Louisiana System Summary</t>
  </si>
  <si>
    <t>Higher Education Summary</t>
  </si>
  <si>
    <t>LOUISIANA TECHNICAL COLLEGE</t>
  </si>
  <si>
    <t>2 Year Institution Summary</t>
  </si>
  <si>
    <t>4 Year Institution Summary</t>
  </si>
  <si>
    <t xml:space="preserve">    Other (List)</t>
  </si>
  <si>
    <t xml:space="preserve">The 2010-2011 column show report "Actual" should be shown in the final submission.  </t>
  </si>
  <si>
    <t>2 &amp; 4 Year Institution Summary</t>
  </si>
  <si>
    <t>LCTCSOnline</t>
  </si>
  <si>
    <t>Fletcher Technical Community College</t>
  </si>
  <si>
    <t xml:space="preserve">           Overcollections Fund (includes Termination Pay)</t>
  </si>
  <si>
    <t>LSU at Alexandria</t>
  </si>
  <si>
    <t>Louisiana State University Shreveport</t>
  </si>
  <si>
    <t>Louisiana Tech University</t>
  </si>
  <si>
    <t>McNeese State University</t>
  </si>
  <si>
    <t xml:space="preserve">          Other (SUS)</t>
  </si>
  <si>
    <t>SOUTHERN UNIVERSITY AT SHREVEPORT</t>
  </si>
  <si>
    <t>Interagency Transfers - ARRA</t>
  </si>
  <si>
    <t>Southern University Board and System Administration</t>
  </si>
  <si>
    <t>Northwestern State University</t>
  </si>
  <si>
    <t>LSUHSC-Shreveport</t>
  </si>
  <si>
    <t>Boards (Including LCTCS Online)</t>
  </si>
  <si>
    <t>Specialized Institutions</t>
  </si>
  <si>
    <t>BUDGETED 2016-2017</t>
  </si>
  <si>
    <t>% OF TOTAL</t>
  </si>
  <si>
    <t>REVENUE</t>
  </si>
  <si>
    <t>Board of Regents Summary</t>
  </si>
  <si>
    <t>LUMCON/BOR Program</t>
  </si>
  <si>
    <t>LOSFA/BOR Program</t>
  </si>
  <si>
    <t>ACTUAL 2015-2016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</si>
</sst>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"/>
    <numFmt numFmtId="165" formatCode="0.0%"/>
    <numFmt numFmtId="166" formatCode="0.00%;\(0.00%\)"/>
    <numFmt numFmtId="167" formatCode="#,##0.00%;[Red]\(#,##0.00%\);"/>
  </numFmts>
  <fonts count="20" x14ac:knownFonts="1">
    <font>
      <sz val="11"/>
      <color theme="1"/>
      <name val="Calibri"/>
      <family val="2"/>
      <scheme val="minor"/>
    </font>
    <font>
      <b/>
      <sz val="36"/>
      <name val="Arial"/>
      <family val="2"/>
    </font>
    <font>
      <sz val="36"/>
      <name val="Arial"/>
      <family val="2"/>
    </font>
    <font>
      <sz val="36"/>
      <color indexed="8"/>
      <name val="Arial"/>
      <family val="2"/>
    </font>
    <font>
      <b/>
      <sz val="36"/>
      <color indexed="8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2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b/>
      <sz val="26"/>
      <name val="Arial"/>
      <family val="2"/>
    </font>
    <font>
      <sz val="2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20"/>
      <color indexed="8"/>
      <name val="Arial"/>
      <family val="2"/>
    </font>
    <font>
      <b/>
      <sz val="20"/>
      <color indexed="8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9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ck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8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ck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64"/>
      </left>
      <right style="thick">
        <color indexed="8"/>
      </right>
      <top/>
      <bottom/>
      <diagonal/>
    </border>
    <border>
      <left style="thick">
        <color indexed="64"/>
      </left>
      <right style="thick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ck">
        <color indexed="64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ck">
        <color indexed="64"/>
      </left>
      <right style="thick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8"/>
      </top>
      <bottom style="thick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ck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/>
      <diagonal/>
    </border>
    <border>
      <left style="thick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8"/>
      </top>
      <bottom/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medium">
        <color indexed="64"/>
      </left>
      <right style="thick">
        <color indexed="8"/>
      </right>
      <top style="thin">
        <color indexed="8"/>
      </top>
      <bottom/>
      <diagonal/>
    </border>
    <border>
      <left style="medium">
        <color indexed="64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ck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ck">
        <color indexed="8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n">
        <color indexed="8"/>
      </right>
      <top/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/>
      <diagonal/>
    </border>
    <border>
      <left style="thick">
        <color indexed="64"/>
      </left>
      <right style="thin">
        <color indexed="8"/>
      </right>
      <top/>
      <bottom/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</borders>
  <cellStyleXfs count="2">
    <xf numFmtId="0" fontId="0" fillId="0" borderId="0"/>
    <xf numFmtId="40" fontId="10" fillId="0" borderId="0" applyFont="0" applyFill="0" applyBorder="0" applyAlignment="0" applyProtection="0"/>
  </cellStyleXfs>
  <cellXfs count="414">
    <xf numFmtId="0" fontId="0" fillId="0" borderId="0" xfId="0"/>
    <xf numFmtId="3" fontId="1" fillId="0" borderId="0" xfId="0" applyNumberFormat="1" applyFont="1" applyAlignment="1" applyProtection="1"/>
    <xf numFmtId="164" fontId="2" fillId="0" borderId="0" xfId="0" applyNumberFormat="1" applyFont="1" applyAlignment="1" applyProtection="1"/>
    <xf numFmtId="3" fontId="2" fillId="0" borderId="0" xfId="0" applyNumberFormat="1" applyFont="1" applyAlignment="1" applyProtection="1"/>
    <xf numFmtId="0" fontId="2" fillId="0" borderId="0" xfId="0" applyNumberFormat="1" applyFont="1" applyAlignment="1" applyProtection="1"/>
    <xf numFmtId="164" fontId="2" fillId="0" borderId="0" xfId="0" applyNumberFormat="1" applyFont="1" applyBorder="1" applyAlignment="1" applyProtection="1"/>
    <xf numFmtId="3" fontId="2" fillId="0" borderId="0" xfId="0" applyNumberFormat="1" applyFont="1" applyBorder="1" applyAlignment="1" applyProtection="1"/>
    <xf numFmtId="164" fontId="1" fillId="0" borderId="0" xfId="0" applyNumberFormat="1" applyFont="1" applyBorder="1" applyAlignment="1" applyProtection="1"/>
    <xf numFmtId="0" fontId="2" fillId="0" borderId="1" xfId="0" applyNumberFormat="1" applyFont="1" applyBorder="1" applyAlignment="1" applyProtection="1"/>
    <xf numFmtId="164" fontId="2" fillId="0" borderId="1" xfId="0" applyNumberFormat="1" applyFont="1" applyBorder="1" applyAlignment="1" applyProtection="1"/>
    <xf numFmtId="0" fontId="2" fillId="0" borderId="1" xfId="0" applyNumberFormat="1" applyFont="1" applyBorder="1" applyAlignment="1"/>
    <xf numFmtId="0" fontId="2" fillId="0" borderId="0" xfId="0" applyNumberFormat="1" applyFont="1" applyAlignment="1"/>
    <xf numFmtId="3" fontId="1" fillId="0" borderId="2" xfId="0" applyNumberFormat="1" applyFont="1" applyBorder="1" applyAlignment="1" applyProtection="1"/>
    <xf numFmtId="164" fontId="2" fillId="0" borderId="2" xfId="0" applyNumberFormat="1" applyFont="1" applyBorder="1" applyAlignment="1" applyProtection="1"/>
    <xf numFmtId="3" fontId="2" fillId="0" borderId="2" xfId="0" applyNumberFormat="1" applyFont="1" applyBorder="1" applyAlignment="1" applyProtection="1"/>
    <xf numFmtId="0" fontId="2" fillId="0" borderId="2" xfId="0" applyNumberFormat="1" applyFont="1" applyBorder="1" applyAlignment="1" applyProtection="1"/>
    <xf numFmtId="0" fontId="2" fillId="0" borderId="3" xfId="0" applyNumberFormat="1" applyFont="1" applyBorder="1" applyAlignment="1"/>
    <xf numFmtId="0" fontId="2" fillId="0" borderId="4" xfId="0" applyNumberFormat="1" applyFont="1" applyBorder="1" applyAlignment="1" applyProtection="1"/>
    <xf numFmtId="164" fontId="2" fillId="0" borderId="5" xfId="0" applyNumberFormat="1" applyFont="1" applyBorder="1" applyAlignment="1" applyProtection="1"/>
    <xf numFmtId="0" fontId="2" fillId="0" borderId="5" xfId="0" applyNumberFormat="1" applyFont="1" applyBorder="1" applyAlignment="1" applyProtection="1"/>
    <xf numFmtId="0" fontId="2" fillId="0" borderId="6" xfId="0" applyNumberFormat="1" applyFont="1" applyBorder="1" applyAlignment="1" applyProtection="1"/>
    <xf numFmtId="0" fontId="2" fillId="0" borderId="7" xfId="0" applyNumberFormat="1" applyFont="1" applyBorder="1" applyAlignment="1" applyProtection="1"/>
    <xf numFmtId="0" fontId="2" fillId="0" borderId="0" xfId="0" applyNumberFormat="1" applyFont="1" applyBorder="1" applyAlignment="1" applyProtection="1"/>
    <xf numFmtId="0" fontId="2" fillId="0" borderId="8" xfId="0" applyNumberFormat="1" applyFont="1" applyBorder="1" applyAlignment="1" applyProtection="1"/>
    <xf numFmtId="0" fontId="1" fillId="0" borderId="7" xfId="0" applyNumberFormat="1" applyFont="1" applyBorder="1" applyAlignment="1" applyProtection="1"/>
    <xf numFmtId="164" fontId="1" fillId="0" borderId="0" xfId="0" applyNumberFormat="1" applyFont="1" applyBorder="1" applyAlignment="1" applyProtection="1">
      <alignment horizontal="centerContinuous"/>
    </xf>
    <xf numFmtId="0" fontId="2" fillId="0" borderId="0" xfId="0" applyNumberFormat="1" applyFont="1" applyBorder="1" applyAlignment="1" applyProtection="1">
      <alignment horizontal="centerContinuous"/>
    </xf>
    <xf numFmtId="164" fontId="2" fillId="0" borderId="0" xfId="0" applyNumberFormat="1" applyFont="1" applyBorder="1" applyAlignment="1" applyProtection="1">
      <alignment horizontal="centerContinuous"/>
    </xf>
    <xf numFmtId="0" fontId="2" fillId="0" borderId="8" xfId="0" applyNumberFormat="1" applyFont="1" applyBorder="1" applyAlignment="1" applyProtection="1">
      <alignment horizontal="centerContinuous"/>
    </xf>
    <xf numFmtId="0" fontId="1" fillId="0" borderId="8" xfId="0" applyNumberFormat="1" applyFont="1" applyBorder="1" applyAlignment="1" applyProtection="1">
      <alignment horizontal="centerContinuous"/>
    </xf>
    <xf numFmtId="0" fontId="1" fillId="0" borderId="7" xfId="0" applyNumberFormat="1" applyFont="1" applyBorder="1" applyAlignment="1" applyProtection="1">
      <alignment horizontal="center"/>
    </xf>
    <xf numFmtId="164" fontId="1" fillId="0" borderId="9" xfId="0" applyNumberFormat="1" applyFont="1" applyBorder="1" applyAlignment="1" applyProtection="1">
      <alignment horizontal="center"/>
    </xf>
    <xf numFmtId="0" fontId="1" fillId="0" borderId="10" xfId="0" applyNumberFormat="1" applyFont="1" applyBorder="1" applyAlignment="1" applyProtection="1">
      <alignment horizontal="center"/>
    </xf>
    <xf numFmtId="164" fontId="1" fillId="0" borderId="10" xfId="0" applyNumberFormat="1" applyFont="1" applyBorder="1" applyAlignment="1" applyProtection="1">
      <alignment horizontal="center"/>
    </xf>
    <xf numFmtId="0" fontId="1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/>
    <xf numFmtId="0" fontId="1" fillId="0" borderId="7" xfId="0" applyNumberFormat="1" applyFont="1" applyBorder="1" applyAlignment="1" applyProtection="1">
      <alignment horizontal="left"/>
    </xf>
    <xf numFmtId="164" fontId="1" fillId="0" borderId="0" xfId="0" applyNumberFormat="1" applyFont="1" applyBorder="1" applyAlignment="1" applyProtection="1">
      <alignment horizontal="center"/>
    </xf>
    <xf numFmtId="0" fontId="1" fillId="0" borderId="12" xfId="0" applyNumberFormat="1" applyFont="1" applyBorder="1" applyAlignment="1" applyProtection="1">
      <alignment horizontal="center"/>
    </xf>
    <xf numFmtId="164" fontId="1" fillId="0" borderId="12" xfId="0" applyNumberFormat="1" applyFont="1" applyBorder="1" applyAlignment="1" applyProtection="1">
      <alignment horizontal="center"/>
    </xf>
    <xf numFmtId="0" fontId="1" fillId="0" borderId="13" xfId="0" applyNumberFormat="1" applyFont="1" applyBorder="1" applyAlignment="1" applyProtection="1">
      <alignment horizontal="center"/>
    </xf>
    <xf numFmtId="0" fontId="2" fillId="0" borderId="14" xfId="0" applyNumberFormat="1" applyFont="1" applyBorder="1" applyAlignment="1" applyProtection="1"/>
    <xf numFmtId="164" fontId="2" fillId="0" borderId="9" xfId="0" applyNumberFormat="1" applyFont="1" applyBorder="1" applyAlignment="1" applyProtection="1"/>
    <xf numFmtId="0" fontId="2" fillId="0" borderId="10" xfId="0" applyNumberFormat="1" applyFont="1" applyBorder="1" applyAlignment="1" applyProtection="1"/>
    <xf numFmtId="164" fontId="2" fillId="0" borderId="10" xfId="0" applyNumberFormat="1" applyFont="1" applyBorder="1" applyAlignment="1" applyProtection="1"/>
    <xf numFmtId="0" fontId="2" fillId="0" borderId="11" xfId="0" applyNumberFormat="1" applyFont="1" applyBorder="1" applyAlignment="1" applyProtection="1"/>
    <xf numFmtId="164" fontId="2" fillId="0" borderId="0" xfId="0" applyNumberFormat="1" applyFont="1" applyBorder="1" applyProtection="1"/>
    <xf numFmtId="165" fontId="2" fillId="0" borderId="12" xfId="0" applyNumberFormat="1" applyFont="1" applyBorder="1" applyProtection="1"/>
    <xf numFmtId="164" fontId="2" fillId="0" borderId="12" xfId="0" applyNumberFormat="1" applyFont="1" applyBorder="1" applyProtection="1"/>
    <xf numFmtId="0" fontId="2" fillId="0" borderId="12" xfId="0" applyNumberFormat="1" applyFont="1" applyBorder="1" applyProtection="1"/>
    <xf numFmtId="0" fontId="2" fillId="0" borderId="13" xfId="0" applyNumberFormat="1" applyFont="1" applyBorder="1" applyProtection="1"/>
    <xf numFmtId="0" fontId="2" fillId="0" borderId="15" xfId="0" applyNumberFormat="1" applyFont="1" applyBorder="1" applyAlignment="1" applyProtection="1"/>
    <xf numFmtId="166" fontId="3" fillId="0" borderId="16" xfId="0" applyNumberFormat="1" applyFont="1" applyBorder="1" applyAlignment="1" applyProtection="1"/>
    <xf numFmtId="164" fontId="2" fillId="0" borderId="17" xfId="0" applyNumberFormat="1" applyFont="1" applyBorder="1" applyAlignment="1" applyProtection="1"/>
    <xf numFmtId="166" fontId="3" fillId="0" borderId="18" xfId="0" applyNumberFormat="1" applyFont="1" applyBorder="1" applyAlignment="1" applyProtection="1"/>
    <xf numFmtId="164" fontId="2" fillId="0" borderId="19" xfId="0" applyNumberFormat="1" applyFont="1" applyBorder="1" applyProtection="1"/>
    <xf numFmtId="166" fontId="3" fillId="0" borderId="20" xfId="0" applyNumberFormat="1" applyFont="1" applyBorder="1" applyAlignment="1" applyProtection="1"/>
    <xf numFmtId="0" fontId="2" fillId="0" borderId="1" xfId="0" applyNumberFormat="1" applyFont="1" applyBorder="1"/>
    <xf numFmtId="166" fontId="3" fillId="0" borderId="21" xfId="0" applyNumberFormat="1" applyFont="1" applyBorder="1" applyAlignment="1" applyProtection="1"/>
    <xf numFmtId="164" fontId="2" fillId="0" borderId="22" xfId="0" applyNumberFormat="1" applyFont="1" applyBorder="1" applyAlignment="1" applyProtection="1"/>
    <xf numFmtId="166" fontId="3" fillId="0" borderId="23" xfId="0" applyNumberFormat="1" applyFont="1" applyBorder="1" applyAlignment="1" applyProtection="1"/>
    <xf numFmtId="164" fontId="2" fillId="0" borderId="24" xfId="0" applyNumberFormat="1" applyFont="1" applyBorder="1" applyProtection="1"/>
    <xf numFmtId="166" fontId="3" fillId="0" borderId="25" xfId="0" applyNumberFormat="1" applyFont="1" applyBorder="1" applyAlignment="1" applyProtection="1"/>
    <xf numFmtId="164" fontId="2" fillId="0" borderId="26" xfId="0" applyNumberFormat="1" applyFont="1" applyBorder="1" applyAlignment="1" applyProtection="1"/>
    <xf numFmtId="166" fontId="3" fillId="0" borderId="28" xfId="0" applyNumberFormat="1" applyFont="1" applyBorder="1" applyAlignment="1" applyProtection="1"/>
    <xf numFmtId="166" fontId="3" fillId="0" borderId="11" xfId="0" applyNumberFormat="1" applyFont="1" applyBorder="1" applyAlignment="1" applyProtection="1"/>
    <xf numFmtId="0" fontId="2" fillId="0" borderId="29" xfId="0" applyNumberFormat="1" applyFont="1" applyBorder="1" applyAlignment="1" applyProtection="1"/>
    <xf numFmtId="164" fontId="2" fillId="0" borderId="12" xfId="0" applyNumberFormat="1" applyFont="1" applyBorder="1" applyAlignment="1" applyProtection="1"/>
    <xf numFmtId="0" fontId="2" fillId="0" borderId="30" xfId="0" applyNumberFormat="1" applyFont="1" applyBorder="1" applyAlignment="1" applyProtection="1"/>
    <xf numFmtId="164" fontId="2" fillId="0" borderId="31" xfId="0" applyNumberFormat="1" applyFont="1" applyBorder="1" applyAlignment="1" applyProtection="1"/>
    <xf numFmtId="0" fontId="2" fillId="0" borderId="32" xfId="0" applyNumberFormat="1" applyFont="1" applyBorder="1" applyAlignment="1" applyProtection="1"/>
    <xf numFmtId="0" fontId="1" fillId="0" borderId="30" xfId="0" applyNumberFormat="1" applyFont="1" applyBorder="1" applyAlignment="1" applyProtection="1"/>
    <xf numFmtId="164" fontId="2" fillId="0" borderId="33" xfId="0" applyNumberFormat="1" applyFont="1" applyBorder="1" applyAlignment="1" applyProtection="1"/>
    <xf numFmtId="3" fontId="2" fillId="0" borderId="10" xfId="0" applyNumberFormat="1" applyFont="1" applyBorder="1" applyAlignment="1" applyProtection="1"/>
    <xf numFmtId="3" fontId="2" fillId="0" borderId="28" xfId="0" applyNumberFormat="1" applyFont="1" applyBorder="1" applyAlignment="1" applyProtection="1"/>
    <xf numFmtId="3" fontId="2" fillId="0" borderId="11" xfId="0" applyNumberFormat="1" applyFont="1" applyBorder="1" applyAlignment="1" applyProtection="1"/>
    <xf numFmtId="164" fontId="2" fillId="0" borderId="9" xfId="0" applyNumberFormat="1" applyFont="1" applyBorder="1" applyProtection="1"/>
    <xf numFmtId="164" fontId="2" fillId="0" borderId="31" xfId="0" applyNumberFormat="1" applyFont="1" applyBorder="1" applyProtection="1"/>
    <xf numFmtId="164" fontId="2" fillId="0" borderId="10" xfId="0" applyNumberFormat="1" applyFont="1" applyBorder="1" applyProtection="1"/>
    <xf numFmtId="164" fontId="1" fillId="0" borderId="9" xfId="0" applyNumberFormat="1" applyFont="1" applyBorder="1" applyProtection="1"/>
    <xf numFmtId="166" fontId="4" fillId="0" borderId="21" xfId="0" applyNumberFormat="1" applyFont="1" applyBorder="1" applyAlignment="1" applyProtection="1"/>
    <xf numFmtId="166" fontId="4" fillId="0" borderId="18" xfId="0" applyNumberFormat="1" applyFont="1" applyBorder="1" applyAlignment="1" applyProtection="1"/>
    <xf numFmtId="166" fontId="4" fillId="0" borderId="25" xfId="0" applyNumberFormat="1" applyFont="1" applyBorder="1" applyAlignment="1" applyProtection="1"/>
    <xf numFmtId="166" fontId="4" fillId="0" borderId="23" xfId="0" applyNumberFormat="1" applyFont="1" applyBorder="1" applyAlignment="1" applyProtection="1"/>
    <xf numFmtId="0" fontId="1" fillId="0" borderId="0" xfId="0" applyNumberFormat="1" applyFont="1" applyBorder="1"/>
    <xf numFmtId="0" fontId="1" fillId="0" borderId="0" xfId="0" applyNumberFormat="1" applyFont="1" applyAlignment="1"/>
    <xf numFmtId="0" fontId="1" fillId="0" borderId="14" xfId="0" applyNumberFormat="1" applyFont="1" applyBorder="1" applyAlignment="1" applyProtection="1"/>
    <xf numFmtId="164" fontId="2" fillId="0" borderId="22" xfId="0" applyNumberFormat="1" applyFont="1" applyBorder="1" applyProtection="1"/>
    <xf numFmtId="0" fontId="2" fillId="0" borderId="34" xfId="0" applyNumberFormat="1" applyFont="1" applyBorder="1" applyAlignment="1" applyProtection="1"/>
    <xf numFmtId="0" fontId="2" fillId="0" borderId="7" xfId="0" applyNumberFormat="1" applyFont="1" applyFill="1" applyBorder="1" applyAlignment="1" applyProtection="1"/>
    <xf numFmtId="164" fontId="1" fillId="0" borderId="9" xfId="0" applyNumberFormat="1" applyFont="1" applyBorder="1" applyAlignment="1" applyProtection="1"/>
    <xf numFmtId="164" fontId="1" fillId="0" borderId="31" xfId="0" applyNumberFormat="1" applyFont="1" applyBorder="1" applyAlignment="1" applyProtection="1"/>
    <xf numFmtId="164" fontId="1" fillId="0" borderId="23" xfId="0" applyNumberFormat="1" applyFont="1" applyBorder="1" applyAlignment="1" applyProtection="1"/>
    <xf numFmtId="0" fontId="1" fillId="0" borderId="34" xfId="0" applyNumberFormat="1" applyFont="1" applyBorder="1" applyAlignment="1" applyProtection="1"/>
    <xf numFmtId="164" fontId="1" fillId="0" borderId="35" xfId="0" applyNumberFormat="1" applyFont="1" applyBorder="1" applyAlignment="1" applyProtection="1"/>
    <xf numFmtId="164" fontId="1" fillId="0" borderId="36" xfId="0" applyNumberFormat="1" applyFont="1" applyBorder="1" applyAlignment="1" applyProtection="1"/>
    <xf numFmtId="164" fontId="1" fillId="0" borderId="37" xfId="0" applyNumberFormat="1" applyFont="1" applyBorder="1" applyProtection="1"/>
    <xf numFmtId="164" fontId="2" fillId="0" borderId="38" xfId="0" applyNumberFormat="1" applyFont="1" applyBorder="1" applyAlignment="1" applyProtection="1"/>
    <xf numFmtId="3" fontId="2" fillId="0" borderId="12" xfId="0" applyNumberFormat="1" applyFont="1" applyBorder="1" applyAlignment="1" applyProtection="1"/>
    <xf numFmtId="3" fontId="2" fillId="0" borderId="39" xfId="0" applyNumberFormat="1" applyFont="1" applyBorder="1" applyAlignment="1" applyProtection="1"/>
    <xf numFmtId="3" fontId="2" fillId="0" borderId="13" xfId="0" applyNumberFormat="1" applyFont="1" applyBorder="1" applyAlignment="1" applyProtection="1"/>
    <xf numFmtId="164" fontId="2" fillId="0" borderId="39" xfId="0" applyNumberFormat="1" applyFont="1" applyBorder="1" applyAlignment="1" applyProtection="1"/>
    <xf numFmtId="164" fontId="2" fillId="0" borderId="28" xfId="0" applyNumberFormat="1" applyFont="1" applyBorder="1" applyAlignment="1" applyProtection="1"/>
    <xf numFmtId="0" fontId="2" fillId="0" borderId="40" xfId="0" applyNumberFormat="1" applyFont="1" applyFill="1" applyBorder="1" applyAlignment="1" applyProtection="1"/>
    <xf numFmtId="164" fontId="2" fillId="0" borderId="41" xfId="0" applyNumberFormat="1" applyFont="1" applyFill="1" applyBorder="1" applyAlignment="1" applyProtection="1"/>
    <xf numFmtId="164" fontId="2" fillId="0" borderId="42" xfId="0" applyNumberFormat="1" applyFont="1" applyFill="1" applyBorder="1" applyAlignment="1" applyProtection="1"/>
    <xf numFmtId="164" fontId="2" fillId="0" borderId="43" xfId="0" applyNumberFormat="1" applyFont="1" applyFill="1" applyBorder="1" applyAlignment="1" applyProtection="1"/>
    <xf numFmtId="164" fontId="1" fillId="0" borderId="10" xfId="0" applyNumberFormat="1" applyFont="1" applyBorder="1" applyProtection="1"/>
    <xf numFmtId="164" fontId="2" fillId="0" borderId="44" xfId="0" applyNumberFormat="1" applyFont="1" applyBorder="1" applyAlignment="1" applyProtection="1"/>
    <xf numFmtId="164" fontId="2" fillId="0" borderId="45" xfId="0" applyNumberFormat="1" applyFont="1" applyBorder="1" applyAlignment="1" applyProtection="1"/>
    <xf numFmtId="164" fontId="2" fillId="0" borderId="23" xfId="0" applyNumberFormat="1" applyFont="1" applyBorder="1" applyAlignment="1" applyProtection="1"/>
    <xf numFmtId="0" fontId="2" fillId="0" borderId="46" xfId="0" applyNumberFormat="1" applyFont="1" applyBorder="1" applyAlignment="1" applyProtection="1"/>
    <xf numFmtId="0" fontId="2" fillId="0" borderId="4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/>
    <xf numFmtId="0" fontId="1" fillId="0" borderId="46" xfId="0" applyNumberFormat="1" applyFont="1" applyFill="1" applyBorder="1" applyAlignment="1" applyProtection="1"/>
    <xf numFmtId="0" fontId="2" fillId="0" borderId="7" xfId="0" applyNumberFormat="1" applyFont="1" applyBorder="1" applyProtection="1"/>
    <xf numFmtId="0" fontId="1" fillId="0" borderId="14" xfId="0" applyNumberFormat="1" applyFont="1" applyBorder="1" applyProtection="1"/>
    <xf numFmtId="164" fontId="1" fillId="0" borderId="47" xfId="0" applyNumberFormat="1" applyFont="1" applyBorder="1" applyAlignment="1" applyProtection="1"/>
    <xf numFmtId="164" fontId="1" fillId="0" borderId="23" xfId="0" applyNumberFormat="1" applyFont="1" applyBorder="1" applyProtection="1"/>
    <xf numFmtId="164" fontId="1" fillId="0" borderId="12" xfId="0" applyNumberFormat="1" applyFont="1" applyBorder="1" applyAlignment="1" applyProtection="1"/>
    <xf numFmtId="0" fontId="1" fillId="0" borderId="48" xfId="0" applyNumberFormat="1" applyFont="1" applyBorder="1" applyAlignment="1" applyProtection="1"/>
    <xf numFmtId="164" fontId="1" fillId="0" borderId="49" xfId="0" applyNumberFormat="1" applyFont="1" applyBorder="1" applyAlignment="1" applyProtection="1"/>
    <xf numFmtId="166" fontId="4" fillId="0" borderId="50" xfId="0" applyNumberFormat="1" applyFont="1" applyBorder="1" applyAlignment="1" applyProtection="1"/>
    <xf numFmtId="166" fontId="4" fillId="0" borderId="51" xfId="0" applyNumberFormat="1" applyFont="1" applyBorder="1" applyAlignment="1" applyProtection="1"/>
    <xf numFmtId="166" fontId="4" fillId="0" borderId="52" xfId="0" applyNumberFormat="1" applyFont="1" applyBorder="1" applyAlignment="1" applyProtection="1"/>
    <xf numFmtId="0" fontId="5" fillId="0" borderId="0" xfId="0" applyNumberFormat="1" applyFont="1" applyBorder="1" applyProtection="1"/>
    <xf numFmtId="164" fontId="6" fillId="0" borderId="0" xfId="0" applyNumberFormat="1" applyFont="1" applyAlignment="1" applyProtection="1"/>
    <xf numFmtId="0" fontId="6" fillId="0" borderId="0" xfId="0" applyNumberFormat="1" applyFont="1" applyAlignment="1" applyProtection="1"/>
    <xf numFmtId="0" fontId="6" fillId="0" borderId="0" xfId="0" applyNumberFormat="1" applyFont="1" applyAlignment="1"/>
    <xf numFmtId="164" fontId="6" fillId="0" borderId="0" xfId="0" applyNumberFormat="1" applyFont="1" applyAlignment="1"/>
    <xf numFmtId="0" fontId="2" fillId="0" borderId="0" xfId="0" applyNumberFormat="1" applyFont="1" applyBorder="1" applyAlignment="1"/>
    <xf numFmtId="0" fontId="2" fillId="0" borderId="53" xfId="0" applyNumberFormat="1" applyFont="1" applyBorder="1" applyAlignment="1" applyProtection="1"/>
    <xf numFmtId="0" fontId="2" fillId="0" borderId="0" xfId="0" applyNumberFormat="1" applyFont="1" applyAlignment="1" applyProtection="1">
      <alignment horizontal="center"/>
    </xf>
    <xf numFmtId="164" fontId="1" fillId="0" borderId="1" xfId="0" applyNumberFormat="1" applyFont="1" applyBorder="1" applyAlignment="1" applyProtection="1"/>
    <xf numFmtId="164" fontId="2" fillId="0" borderId="54" xfId="0" applyNumberFormat="1" applyFont="1" applyBorder="1" applyAlignment="1" applyProtection="1"/>
    <xf numFmtId="164" fontId="2" fillId="0" borderId="55" xfId="0" applyNumberFormat="1" applyFont="1" applyBorder="1" applyAlignment="1" applyProtection="1"/>
    <xf numFmtId="164" fontId="2" fillId="0" borderId="56" xfId="0" applyNumberFormat="1" applyFont="1" applyBorder="1" applyAlignment="1" applyProtection="1"/>
    <xf numFmtId="166" fontId="3" fillId="0" borderId="10" xfId="0" applyNumberFormat="1" applyFont="1" applyBorder="1" applyAlignment="1" applyProtection="1"/>
    <xf numFmtId="164" fontId="2" fillId="0" borderId="42" xfId="0" applyNumberFormat="1" applyFont="1" applyBorder="1" applyAlignment="1" applyProtection="1"/>
    <xf numFmtId="164" fontId="2" fillId="0" borderId="57" xfId="0" applyNumberFormat="1" applyFont="1" applyBorder="1" applyAlignment="1" applyProtection="1"/>
    <xf numFmtId="164" fontId="2" fillId="0" borderId="58" xfId="0" applyNumberFormat="1" applyFont="1" applyBorder="1" applyAlignment="1" applyProtection="1"/>
    <xf numFmtId="164" fontId="1" fillId="0" borderId="31" xfId="0" applyNumberFormat="1" applyFont="1" applyBorder="1" applyProtection="1"/>
    <xf numFmtId="164" fontId="1" fillId="0" borderId="17" xfId="0" applyNumberFormat="1" applyFont="1" applyBorder="1" applyAlignment="1" applyProtection="1"/>
    <xf numFmtId="164" fontId="1" fillId="0" borderId="59" xfId="0" applyNumberFormat="1" applyFont="1" applyBorder="1" applyAlignment="1" applyProtection="1"/>
    <xf numFmtId="164" fontId="1" fillId="0" borderId="57" xfId="0" applyNumberFormat="1" applyFont="1" applyBorder="1" applyAlignment="1" applyProtection="1"/>
    <xf numFmtId="3" fontId="1" fillId="0" borderId="0" xfId="0" applyNumberFormat="1" applyFont="1" applyBorder="1" applyAlignment="1" applyProtection="1"/>
    <xf numFmtId="0" fontId="2" fillId="0" borderId="60" xfId="0" applyNumberFormat="1" applyFont="1" applyBorder="1" applyAlignment="1" applyProtection="1"/>
    <xf numFmtId="0" fontId="2" fillId="0" borderId="61" xfId="0" applyNumberFormat="1" applyFont="1" applyBorder="1" applyAlignment="1" applyProtection="1"/>
    <xf numFmtId="0" fontId="1" fillId="0" borderId="61" xfId="0" applyNumberFormat="1" applyFont="1" applyBorder="1" applyAlignment="1" applyProtection="1"/>
    <xf numFmtId="0" fontId="1" fillId="0" borderId="61" xfId="0" applyNumberFormat="1" applyFont="1" applyBorder="1" applyAlignment="1" applyProtection="1">
      <alignment horizontal="center"/>
    </xf>
    <xf numFmtId="0" fontId="1" fillId="0" borderId="61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/>
    <xf numFmtId="0" fontId="2" fillId="0" borderId="63" xfId="0" applyNumberFormat="1" applyFont="1" applyBorder="1" applyAlignment="1" applyProtection="1"/>
    <xf numFmtId="0" fontId="2" fillId="0" borderId="64" xfId="0" applyNumberFormat="1" applyFont="1" applyBorder="1" applyAlignment="1" applyProtection="1"/>
    <xf numFmtId="0" fontId="2" fillId="0" borderId="65" xfId="0" applyNumberFormat="1" applyFont="1" applyBorder="1" applyAlignment="1" applyProtection="1"/>
    <xf numFmtId="0" fontId="2" fillId="0" borderId="66" xfId="0" applyNumberFormat="1" applyFont="1" applyBorder="1" applyAlignment="1" applyProtection="1"/>
    <xf numFmtId="0" fontId="1" fillId="0" borderId="65" xfId="0" applyNumberFormat="1" applyFont="1" applyBorder="1" applyAlignment="1" applyProtection="1"/>
    <xf numFmtId="0" fontId="1" fillId="0" borderId="62" xfId="0" applyNumberFormat="1" applyFont="1" applyBorder="1" applyAlignment="1" applyProtection="1"/>
    <xf numFmtId="0" fontId="2" fillId="0" borderId="67" xfId="0" applyNumberFormat="1" applyFont="1" applyBorder="1" applyAlignment="1" applyProtection="1"/>
    <xf numFmtId="0" fontId="2" fillId="0" borderId="61" xfId="0" applyNumberFormat="1" applyFont="1" applyFill="1" applyBorder="1" applyAlignment="1" applyProtection="1"/>
    <xf numFmtId="0" fontId="1" fillId="0" borderId="67" xfId="0" applyNumberFormat="1" applyFont="1" applyBorder="1" applyAlignment="1" applyProtection="1"/>
    <xf numFmtId="0" fontId="2" fillId="0" borderId="68" xfId="0" applyNumberFormat="1" applyFont="1" applyFill="1" applyBorder="1" applyAlignment="1" applyProtection="1"/>
    <xf numFmtId="0" fontId="2" fillId="0" borderId="69" xfId="0" applyNumberFormat="1" applyFont="1" applyBorder="1" applyAlignment="1" applyProtection="1"/>
    <xf numFmtId="0" fontId="2" fillId="0" borderId="69" xfId="0" applyNumberFormat="1" applyFont="1" applyFill="1" applyBorder="1" applyAlignment="1" applyProtection="1"/>
    <xf numFmtId="0" fontId="2" fillId="0" borderId="63" xfId="0" applyNumberFormat="1" applyFont="1" applyFill="1" applyBorder="1" applyAlignment="1" applyProtection="1"/>
    <xf numFmtId="0" fontId="1" fillId="0" borderId="69" xfId="0" applyNumberFormat="1" applyFont="1" applyFill="1" applyBorder="1" applyAlignment="1" applyProtection="1"/>
    <xf numFmtId="0" fontId="2" fillId="0" borderId="61" xfId="0" applyNumberFormat="1" applyFont="1" applyBorder="1" applyProtection="1"/>
    <xf numFmtId="0" fontId="1" fillId="0" borderId="62" xfId="0" applyNumberFormat="1" applyFont="1" applyBorder="1" applyProtection="1"/>
    <xf numFmtId="0" fontId="1" fillId="0" borderId="70" xfId="0" applyNumberFormat="1" applyFont="1" applyBorder="1" applyAlignment="1" applyProtection="1"/>
    <xf numFmtId="164" fontId="2" fillId="0" borderId="72" xfId="0" applyNumberFormat="1" applyFont="1" applyBorder="1" applyAlignment="1" applyProtection="1"/>
    <xf numFmtId="164" fontId="2" fillId="0" borderId="71" xfId="0" applyNumberFormat="1" applyFont="1" applyBorder="1" applyAlignment="1" applyProtection="1"/>
    <xf numFmtId="167" fontId="2" fillId="0" borderId="0" xfId="0" applyNumberFormat="1" applyFont="1" applyAlignment="1" applyProtection="1"/>
    <xf numFmtId="0" fontId="2" fillId="0" borderId="14" xfId="0" applyNumberFormat="1" applyFont="1" applyFill="1" applyBorder="1" applyAlignment="1" applyProtection="1"/>
    <xf numFmtId="0" fontId="2" fillId="0" borderId="0" xfId="0" applyNumberFormat="1" applyFont="1" applyFill="1" applyBorder="1"/>
    <xf numFmtId="0" fontId="2" fillId="0" borderId="0" xfId="0" applyNumberFormat="1" applyFont="1" applyFill="1" applyAlignment="1"/>
    <xf numFmtId="0" fontId="2" fillId="0" borderId="34" xfId="0" applyNumberFormat="1" applyFont="1" applyFill="1" applyBorder="1" applyAlignment="1" applyProtection="1"/>
    <xf numFmtId="164" fontId="1" fillId="0" borderId="0" xfId="0" applyNumberFormat="1" applyFont="1" applyAlignment="1" applyProtection="1"/>
    <xf numFmtId="0" fontId="1" fillId="0" borderId="0" xfId="0" applyNumberFormat="1" applyFont="1" applyAlignment="1" applyProtection="1"/>
    <xf numFmtId="0" fontId="1" fillId="0" borderId="1" xfId="0" applyNumberFormat="1" applyFont="1" applyBorder="1" applyAlignment="1" applyProtection="1"/>
    <xf numFmtId="0" fontId="1" fillId="0" borderId="1" xfId="0" applyNumberFormat="1" applyFont="1" applyBorder="1" applyAlignment="1"/>
    <xf numFmtId="164" fontId="1" fillId="0" borderId="2" xfId="0" applyNumberFormat="1" applyFont="1" applyBorder="1" applyAlignment="1" applyProtection="1"/>
    <xf numFmtId="0" fontId="1" fillId="0" borderId="2" xfId="0" applyNumberFormat="1" applyFont="1" applyBorder="1" applyAlignment="1" applyProtection="1"/>
    <xf numFmtId="0" fontId="1" fillId="0" borderId="3" xfId="0" applyNumberFormat="1" applyFont="1" applyBorder="1" applyAlignment="1"/>
    <xf numFmtId="0" fontId="1" fillId="0" borderId="4" xfId="0" applyNumberFormat="1" applyFont="1" applyBorder="1" applyAlignment="1" applyProtection="1"/>
    <xf numFmtId="0" fontId="1" fillId="0" borderId="15" xfId="0" applyNumberFormat="1" applyFont="1" applyBorder="1" applyAlignment="1" applyProtection="1"/>
    <xf numFmtId="0" fontId="1" fillId="0" borderId="1" xfId="0" applyNumberFormat="1" applyFont="1" applyBorder="1"/>
    <xf numFmtId="0" fontId="1" fillId="0" borderId="29" xfId="0" applyNumberFormat="1" applyFont="1" applyBorder="1" applyAlignment="1" applyProtection="1"/>
    <xf numFmtId="0" fontId="1" fillId="0" borderId="32" xfId="0" applyNumberFormat="1" applyFont="1" applyBorder="1" applyAlignment="1" applyProtection="1"/>
    <xf numFmtId="0" fontId="1" fillId="0" borderId="53" xfId="0" applyNumberFormat="1" applyFont="1" applyBorder="1" applyAlignment="1" applyProtection="1"/>
    <xf numFmtId="0" fontId="1" fillId="0" borderId="7" xfId="0" applyNumberFormat="1" applyFont="1" applyFill="1" applyBorder="1" applyAlignment="1" applyProtection="1"/>
    <xf numFmtId="0" fontId="1" fillId="0" borderId="40" xfId="0" applyNumberFormat="1" applyFont="1" applyFill="1" applyBorder="1" applyAlignment="1" applyProtection="1"/>
    <xf numFmtId="0" fontId="1" fillId="0" borderId="46" xfId="0" applyNumberFormat="1" applyFont="1" applyBorder="1" applyAlignment="1" applyProtection="1"/>
    <xf numFmtId="0" fontId="1" fillId="0" borderId="15" xfId="0" applyNumberFormat="1" applyFont="1" applyFill="1" applyBorder="1" applyAlignment="1" applyProtection="1"/>
    <xf numFmtId="0" fontId="1" fillId="0" borderId="7" xfId="0" applyNumberFormat="1" applyFont="1" applyBorder="1" applyProtection="1"/>
    <xf numFmtId="0" fontId="8" fillId="0" borderId="0" xfId="0" applyNumberFormat="1" applyFont="1" applyBorder="1" applyProtection="1"/>
    <xf numFmtId="164" fontId="9" fillId="0" borderId="0" xfId="0" applyNumberFormat="1" applyFont="1" applyAlignment="1" applyProtection="1"/>
    <xf numFmtId="0" fontId="9" fillId="0" borderId="0" xfId="0" applyNumberFormat="1" applyFont="1" applyAlignment="1" applyProtection="1"/>
    <xf numFmtId="0" fontId="9" fillId="0" borderId="0" xfId="0" applyNumberFormat="1" applyFont="1" applyAlignment="1"/>
    <xf numFmtId="164" fontId="9" fillId="0" borderId="0" xfId="0" applyNumberFormat="1" applyFont="1" applyAlignment="1"/>
    <xf numFmtId="164" fontId="2" fillId="0" borderId="73" xfId="0" applyNumberFormat="1" applyFont="1" applyBorder="1" applyAlignment="1" applyProtection="1"/>
    <xf numFmtId="0" fontId="2" fillId="0" borderId="0" xfId="0" applyNumberFormat="1" applyFont="1" applyAlignment="1"/>
    <xf numFmtId="0" fontId="6" fillId="0" borderId="0" xfId="0" applyNumberFormat="1" applyFont="1" applyAlignment="1"/>
    <xf numFmtId="0" fontId="1" fillId="0" borderId="0" xfId="0" applyNumberFormat="1" applyFont="1" applyAlignment="1"/>
    <xf numFmtId="0" fontId="1" fillId="0" borderId="0" xfId="0" applyNumberFormat="1" applyFont="1" applyBorder="1"/>
    <xf numFmtId="3" fontId="1" fillId="0" borderId="0" xfId="0" applyNumberFormat="1" applyFont="1" applyAlignment="1" applyProtection="1"/>
    <xf numFmtId="164" fontId="2" fillId="0" borderId="0" xfId="0" applyNumberFormat="1" applyFont="1" applyAlignment="1" applyProtection="1"/>
    <xf numFmtId="0" fontId="2" fillId="0" borderId="0" xfId="0" applyNumberFormat="1" applyFont="1" applyAlignment="1" applyProtection="1"/>
    <xf numFmtId="164" fontId="2" fillId="0" borderId="0" xfId="0" applyNumberFormat="1" applyFont="1" applyBorder="1" applyAlignment="1" applyProtection="1"/>
    <xf numFmtId="164" fontId="1" fillId="0" borderId="0" xfId="0" applyNumberFormat="1" applyFont="1" applyBorder="1" applyAlignment="1" applyProtection="1"/>
    <xf numFmtId="0" fontId="2" fillId="0" borderId="1" xfId="0" applyNumberFormat="1" applyFont="1" applyBorder="1" applyAlignment="1"/>
    <xf numFmtId="3" fontId="1" fillId="0" borderId="2" xfId="0" applyNumberFormat="1" applyFont="1" applyBorder="1" applyAlignment="1" applyProtection="1"/>
    <xf numFmtId="164" fontId="2" fillId="0" borderId="2" xfId="0" applyNumberFormat="1" applyFont="1" applyBorder="1" applyAlignment="1" applyProtection="1"/>
    <xf numFmtId="0" fontId="2" fillId="0" borderId="3" xfId="0" applyNumberFormat="1" applyFont="1" applyBorder="1" applyAlignment="1"/>
    <xf numFmtId="0" fontId="2" fillId="0" borderId="4" xfId="0" applyNumberFormat="1" applyFont="1" applyBorder="1" applyAlignment="1" applyProtection="1"/>
    <xf numFmtId="164" fontId="2" fillId="0" borderId="5" xfId="0" applyNumberFormat="1" applyFont="1" applyBorder="1" applyAlignment="1" applyProtection="1"/>
    <xf numFmtId="0" fontId="2" fillId="0" borderId="7" xfId="0" applyNumberFormat="1" applyFont="1" applyBorder="1" applyAlignment="1" applyProtection="1"/>
    <xf numFmtId="0" fontId="1" fillId="0" borderId="7" xfId="0" applyNumberFormat="1" applyFont="1" applyBorder="1" applyAlignment="1" applyProtection="1"/>
    <xf numFmtId="164" fontId="1" fillId="0" borderId="0" xfId="0" applyNumberFormat="1" applyFont="1" applyBorder="1" applyAlignment="1" applyProtection="1">
      <alignment horizontal="centerContinuous"/>
    </xf>
    <xf numFmtId="0" fontId="1" fillId="0" borderId="7" xfId="0" applyNumberFormat="1" applyFont="1" applyBorder="1" applyAlignment="1" applyProtection="1">
      <alignment horizontal="center"/>
    </xf>
    <xf numFmtId="164" fontId="1" fillId="0" borderId="9" xfId="0" applyNumberFormat="1" applyFont="1" applyBorder="1" applyAlignment="1" applyProtection="1">
      <alignment horizontal="center"/>
    </xf>
    <xf numFmtId="0" fontId="2" fillId="0" borderId="0" xfId="0" applyNumberFormat="1" applyFont="1" applyBorder="1"/>
    <xf numFmtId="0" fontId="1" fillId="0" borderId="7" xfId="0" applyNumberFormat="1" applyFont="1" applyBorder="1" applyAlignment="1" applyProtection="1">
      <alignment horizontal="left"/>
    </xf>
    <xf numFmtId="164" fontId="1" fillId="0" borderId="0" xfId="0" applyNumberFormat="1" applyFont="1" applyBorder="1" applyAlignment="1" applyProtection="1">
      <alignment horizontal="center"/>
    </xf>
    <xf numFmtId="0" fontId="2" fillId="0" borderId="14" xfId="0" applyNumberFormat="1" applyFont="1" applyBorder="1" applyAlignment="1" applyProtection="1"/>
    <xf numFmtId="164" fontId="2" fillId="0" borderId="9" xfId="0" applyNumberFormat="1" applyFont="1" applyBorder="1" applyAlignment="1" applyProtection="1"/>
    <xf numFmtId="164" fontId="2" fillId="0" borderId="0" xfId="0" applyNumberFormat="1" applyFont="1" applyBorder="1" applyProtection="1"/>
    <xf numFmtId="164" fontId="2" fillId="0" borderId="26" xfId="0" applyNumberFormat="1" applyFont="1" applyBorder="1" applyAlignment="1" applyProtection="1"/>
    <xf numFmtId="0" fontId="1" fillId="0" borderId="30" xfId="0" applyNumberFormat="1" applyFont="1" applyBorder="1" applyAlignment="1" applyProtection="1"/>
    <xf numFmtId="164" fontId="2" fillId="0" borderId="9" xfId="0" applyNumberFormat="1" applyFont="1" applyBorder="1" applyProtection="1"/>
    <xf numFmtId="164" fontId="1" fillId="0" borderId="9" xfId="0" applyNumberFormat="1" applyFont="1" applyBorder="1" applyProtection="1"/>
    <xf numFmtId="0" fontId="1" fillId="0" borderId="14" xfId="0" applyNumberFormat="1" applyFont="1" applyBorder="1" applyAlignment="1" applyProtection="1"/>
    <xf numFmtId="0" fontId="2" fillId="0" borderId="34" xfId="0" applyNumberFormat="1" applyFont="1" applyBorder="1" applyAlignment="1" applyProtection="1"/>
    <xf numFmtId="164" fontId="1" fillId="0" borderId="9" xfId="0" applyNumberFormat="1" applyFont="1" applyBorder="1" applyAlignment="1" applyProtection="1"/>
    <xf numFmtId="0" fontId="1" fillId="0" borderId="34" xfId="0" applyNumberFormat="1" applyFont="1" applyBorder="1" applyAlignment="1" applyProtection="1"/>
    <xf numFmtId="164" fontId="1" fillId="0" borderId="26" xfId="0" applyNumberFormat="1" applyFont="1" applyBorder="1" applyAlignment="1" applyProtection="1"/>
    <xf numFmtId="0" fontId="1" fillId="0" borderId="46" xfId="0" applyNumberFormat="1" applyFont="1" applyFill="1" applyBorder="1" applyAlignment="1" applyProtection="1"/>
    <xf numFmtId="0" fontId="1" fillId="0" borderId="14" xfId="0" applyNumberFormat="1" applyFont="1" applyBorder="1" applyProtection="1"/>
    <xf numFmtId="0" fontId="1" fillId="0" borderId="48" xfId="0" applyNumberFormat="1" applyFont="1" applyBorder="1" applyAlignment="1" applyProtection="1"/>
    <xf numFmtId="164" fontId="6" fillId="0" borderId="0" xfId="0" applyNumberFormat="1" applyFont="1" applyAlignment="1" applyProtection="1"/>
    <xf numFmtId="0" fontId="6" fillId="0" borderId="0" xfId="0" applyNumberFormat="1" applyFont="1" applyAlignment="1" applyProtection="1"/>
    <xf numFmtId="164" fontId="6" fillId="0" borderId="0" xfId="0" applyNumberFormat="1" applyFont="1" applyAlignment="1"/>
    <xf numFmtId="0" fontId="2" fillId="0" borderId="0" xfId="0" applyNumberFormat="1" applyFont="1" applyBorder="1" applyProtection="1"/>
    <xf numFmtId="164" fontId="2" fillId="0" borderId="0" xfId="0" applyNumberFormat="1" applyFont="1" applyAlignment="1"/>
    <xf numFmtId="0" fontId="1" fillId="0" borderId="0" xfId="0" applyNumberFormat="1" applyFont="1" applyFill="1" applyBorder="1"/>
    <xf numFmtId="0" fontId="1" fillId="0" borderId="0" xfId="0" applyNumberFormat="1" applyFont="1" applyFill="1" applyAlignment="1"/>
    <xf numFmtId="0" fontId="2" fillId="0" borderId="7" xfId="0" applyNumberFormat="1" applyFont="1" applyFill="1" applyBorder="1" applyProtection="1"/>
    <xf numFmtId="0" fontId="1" fillId="0" borderId="14" xfId="0" applyNumberFormat="1" applyFont="1" applyFill="1" applyBorder="1" applyProtection="1"/>
    <xf numFmtId="0" fontId="1" fillId="0" borderId="14" xfId="0" applyNumberFormat="1" applyFont="1" applyFill="1" applyBorder="1" applyAlignment="1" applyProtection="1"/>
    <xf numFmtId="0" fontId="1" fillId="0" borderId="48" xfId="0" applyNumberFormat="1" applyFont="1" applyFill="1" applyBorder="1" applyAlignment="1" applyProtection="1"/>
    <xf numFmtId="0" fontId="5" fillId="0" borderId="0" xfId="0" applyNumberFormat="1" applyFont="1" applyFill="1" applyBorder="1" applyProtection="1"/>
    <xf numFmtId="164" fontId="6" fillId="0" borderId="0" xfId="0" applyNumberFormat="1" applyFont="1" applyFill="1" applyAlignment="1" applyProtection="1"/>
    <xf numFmtId="0" fontId="6" fillId="0" borderId="0" xfId="0" applyNumberFormat="1" applyFont="1" applyFill="1" applyAlignment="1" applyProtection="1"/>
    <xf numFmtId="0" fontId="6" fillId="0" borderId="0" xfId="0" applyNumberFormat="1" applyFont="1" applyFill="1" applyAlignment="1"/>
    <xf numFmtId="0" fontId="2" fillId="0" borderId="0" xfId="0" applyNumberFormat="1" applyFont="1" applyFill="1" applyAlignment="1" applyProtection="1"/>
    <xf numFmtId="164" fontId="2" fillId="0" borderId="0" xfId="0" applyNumberFormat="1" applyFont="1" applyFill="1" applyAlignment="1" applyProtection="1"/>
    <xf numFmtId="3" fontId="11" fillId="0" borderId="0" xfId="0" applyNumberFormat="1" applyFont="1" applyAlignment="1" applyProtection="1"/>
    <xf numFmtId="164" fontId="11" fillId="0" borderId="0" xfId="0" applyNumberFormat="1" applyFont="1" applyBorder="1" applyAlignment="1" applyProtection="1"/>
    <xf numFmtId="0" fontId="13" fillId="0" borderId="4" xfId="0" applyNumberFormat="1" applyFont="1" applyBorder="1" applyAlignment="1" applyProtection="1"/>
    <xf numFmtId="164" fontId="13" fillId="0" borderId="5" xfId="0" applyNumberFormat="1" applyFont="1" applyBorder="1" applyAlignment="1" applyProtection="1"/>
    <xf numFmtId="0" fontId="13" fillId="0" borderId="5" xfId="0" applyNumberFormat="1" applyFont="1" applyBorder="1" applyAlignment="1" applyProtection="1"/>
    <xf numFmtId="0" fontId="13" fillId="0" borderId="6" xfId="0" applyNumberFormat="1" applyFont="1" applyBorder="1" applyAlignment="1" applyProtection="1"/>
    <xf numFmtId="0" fontId="13" fillId="0" borderId="0" xfId="0" applyNumberFormat="1" applyFont="1" applyAlignment="1"/>
    <xf numFmtId="0" fontId="13" fillId="0" borderId="7" xfId="0" applyNumberFormat="1" applyFont="1" applyBorder="1" applyAlignment="1" applyProtection="1"/>
    <xf numFmtId="164" fontId="13" fillId="0" borderId="0" xfId="0" applyNumberFormat="1" applyFont="1" applyBorder="1" applyAlignment="1" applyProtection="1"/>
    <xf numFmtId="0" fontId="13" fillId="0" borderId="0" xfId="0" applyNumberFormat="1" applyFont="1" applyBorder="1" applyAlignment="1" applyProtection="1"/>
    <xf numFmtId="0" fontId="13" fillId="0" borderId="8" xfId="0" applyNumberFormat="1" applyFont="1" applyBorder="1" applyAlignment="1" applyProtection="1"/>
    <xf numFmtId="0" fontId="14" fillId="0" borderId="7" xfId="0" applyNumberFormat="1" applyFont="1" applyBorder="1" applyAlignment="1" applyProtection="1"/>
    <xf numFmtId="0" fontId="14" fillId="0" borderId="7" xfId="0" applyNumberFormat="1" applyFont="1" applyBorder="1" applyAlignment="1" applyProtection="1">
      <alignment horizontal="center"/>
    </xf>
    <xf numFmtId="164" fontId="14" fillId="0" borderId="9" xfId="0" applyNumberFormat="1" applyFont="1" applyBorder="1" applyAlignment="1" applyProtection="1">
      <alignment horizontal="center"/>
    </xf>
    <xf numFmtId="0" fontId="14" fillId="0" borderId="10" xfId="0" applyNumberFormat="1" applyFont="1" applyBorder="1" applyAlignment="1" applyProtection="1">
      <alignment horizontal="center"/>
    </xf>
    <xf numFmtId="164" fontId="14" fillId="0" borderId="10" xfId="0" applyNumberFormat="1" applyFont="1" applyBorder="1" applyAlignment="1" applyProtection="1">
      <alignment horizontal="center"/>
    </xf>
    <xf numFmtId="0" fontId="14" fillId="0" borderId="11" xfId="0" applyNumberFormat="1" applyFont="1" applyBorder="1" applyAlignment="1" applyProtection="1">
      <alignment horizontal="center"/>
    </xf>
    <xf numFmtId="0" fontId="13" fillId="0" borderId="0" xfId="0" applyNumberFormat="1" applyFont="1" applyBorder="1"/>
    <xf numFmtId="0" fontId="14" fillId="0" borderId="7" xfId="0" applyNumberFormat="1" applyFont="1" applyBorder="1" applyAlignment="1" applyProtection="1">
      <alignment horizontal="left"/>
    </xf>
    <xf numFmtId="164" fontId="14" fillId="0" borderId="0" xfId="0" applyNumberFormat="1" applyFont="1" applyBorder="1" applyAlignment="1" applyProtection="1">
      <alignment horizontal="center"/>
    </xf>
    <xf numFmtId="0" fontId="14" fillId="0" borderId="12" xfId="0" applyNumberFormat="1" applyFont="1" applyBorder="1" applyAlignment="1" applyProtection="1">
      <alignment horizontal="center"/>
    </xf>
    <xf numFmtId="164" fontId="14" fillId="0" borderId="12" xfId="0" applyNumberFormat="1" applyFont="1" applyBorder="1" applyAlignment="1" applyProtection="1">
      <alignment horizontal="center"/>
    </xf>
    <xf numFmtId="0" fontId="14" fillId="0" borderId="13" xfId="0" applyNumberFormat="1" applyFont="1" applyBorder="1" applyAlignment="1" applyProtection="1">
      <alignment horizontal="center"/>
    </xf>
    <xf numFmtId="0" fontId="13" fillId="0" borderId="14" xfId="0" applyNumberFormat="1" applyFont="1" applyBorder="1" applyAlignment="1" applyProtection="1"/>
    <xf numFmtId="164" fontId="13" fillId="0" borderId="9" xfId="0" applyNumberFormat="1" applyFont="1" applyBorder="1" applyAlignment="1" applyProtection="1"/>
    <xf numFmtId="0" fontId="13" fillId="0" borderId="10" xfId="0" applyNumberFormat="1" applyFont="1" applyBorder="1" applyAlignment="1" applyProtection="1"/>
    <xf numFmtId="164" fontId="13" fillId="0" borderId="10" xfId="0" applyNumberFormat="1" applyFont="1" applyBorder="1" applyAlignment="1" applyProtection="1"/>
    <xf numFmtId="0" fontId="13" fillId="0" borderId="11" xfId="0" applyNumberFormat="1" applyFont="1" applyBorder="1" applyAlignment="1" applyProtection="1"/>
    <xf numFmtId="164" fontId="13" fillId="0" borderId="0" xfId="0" applyNumberFormat="1" applyFont="1" applyBorder="1" applyProtection="1"/>
    <xf numFmtId="165" fontId="13" fillId="0" borderId="12" xfId="0" applyNumberFormat="1" applyFont="1" applyBorder="1" applyProtection="1"/>
    <xf numFmtId="164" fontId="13" fillId="0" borderId="12" xfId="0" applyNumberFormat="1" applyFont="1" applyBorder="1" applyProtection="1"/>
    <xf numFmtId="0" fontId="13" fillId="0" borderId="12" xfId="0" applyNumberFormat="1" applyFont="1" applyBorder="1" applyProtection="1"/>
    <xf numFmtId="0" fontId="13" fillId="0" borderId="13" xfId="0" applyNumberFormat="1" applyFont="1" applyBorder="1" applyProtection="1"/>
    <xf numFmtId="0" fontId="13" fillId="0" borderId="15" xfId="0" applyNumberFormat="1" applyFont="1" applyBorder="1" applyAlignment="1" applyProtection="1"/>
    <xf numFmtId="166" fontId="15" fillId="0" borderId="16" xfId="0" applyNumberFormat="1" applyFont="1" applyBorder="1" applyAlignment="1" applyProtection="1"/>
    <xf numFmtId="164" fontId="13" fillId="0" borderId="19" xfId="0" applyNumberFormat="1" applyFont="1" applyBorder="1" applyProtection="1"/>
    <xf numFmtId="166" fontId="15" fillId="0" borderId="20" xfId="0" applyNumberFormat="1" applyFont="1" applyBorder="1" applyAlignment="1" applyProtection="1"/>
    <xf numFmtId="0" fontId="13" fillId="0" borderId="1" xfId="0" applyNumberFormat="1" applyFont="1" applyBorder="1" applyAlignment="1"/>
    <xf numFmtId="166" fontId="15" fillId="0" borderId="21" xfId="0" applyNumberFormat="1" applyFont="1" applyBorder="1" applyAlignment="1" applyProtection="1"/>
    <xf numFmtId="164" fontId="13" fillId="0" borderId="24" xfId="0" applyNumberFormat="1" applyFont="1" applyBorder="1" applyProtection="1"/>
    <xf numFmtId="166" fontId="15" fillId="0" borderId="25" xfId="0" applyNumberFormat="1" applyFont="1" applyBorder="1" applyAlignment="1" applyProtection="1"/>
    <xf numFmtId="166" fontId="15" fillId="0" borderId="11" xfId="0" applyNumberFormat="1" applyFont="1" applyBorder="1" applyAlignment="1" applyProtection="1"/>
    <xf numFmtId="0" fontId="13" fillId="0" borderId="29" xfId="0" applyNumberFormat="1" applyFont="1" applyBorder="1" applyAlignment="1" applyProtection="1"/>
    <xf numFmtId="164" fontId="13" fillId="0" borderId="12" xfId="0" applyNumberFormat="1" applyFont="1" applyBorder="1" applyAlignment="1" applyProtection="1"/>
    <xf numFmtId="0" fontId="13" fillId="0" borderId="30" xfId="0" applyNumberFormat="1" applyFont="1" applyBorder="1" applyAlignment="1" applyProtection="1"/>
    <xf numFmtId="0" fontId="13" fillId="0" borderId="32" xfId="0" applyNumberFormat="1" applyFont="1" applyBorder="1" applyAlignment="1" applyProtection="1"/>
    <xf numFmtId="0" fontId="13" fillId="0" borderId="53" xfId="0" applyNumberFormat="1" applyFont="1" applyBorder="1" applyAlignment="1" applyProtection="1"/>
    <xf numFmtId="0" fontId="14" fillId="0" borderId="30" xfId="0" applyNumberFormat="1" applyFont="1" applyBorder="1" applyAlignment="1" applyProtection="1"/>
    <xf numFmtId="3" fontId="13" fillId="0" borderId="10" xfId="0" applyNumberFormat="1" applyFont="1" applyBorder="1" applyAlignment="1" applyProtection="1"/>
    <xf numFmtId="3" fontId="13" fillId="0" borderId="11" xfId="0" applyNumberFormat="1" applyFont="1" applyBorder="1" applyAlignment="1" applyProtection="1"/>
    <xf numFmtId="164" fontId="13" fillId="0" borderId="10" xfId="0" applyNumberFormat="1" applyFont="1" applyBorder="1" applyProtection="1"/>
    <xf numFmtId="164" fontId="14" fillId="0" borderId="9" xfId="0" applyNumberFormat="1" applyFont="1" applyBorder="1" applyProtection="1"/>
    <xf numFmtId="166" fontId="16" fillId="0" borderId="21" xfId="0" applyNumberFormat="1" applyFont="1" applyBorder="1" applyAlignment="1" applyProtection="1"/>
    <xf numFmtId="166" fontId="16" fillId="0" borderId="25" xfId="0" applyNumberFormat="1" applyFont="1" applyBorder="1" applyAlignment="1" applyProtection="1"/>
    <xf numFmtId="0" fontId="14" fillId="0" borderId="0" xfId="0" applyNumberFormat="1" applyFont="1" applyBorder="1"/>
    <xf numFmtId="0" fontId="14" fillId="0" borderId="0" xfId="0" applyNumberFormat="1" applyFont="1" applyAlignment="1"/>
    <xf numFmtId="0" fontId="14" fillId="0" borderId="14" xfId="0" applyNumberFormat="1" applyFont="1" applyBorder="1" applyAlignment="1" applyProtection="1"/>
    <xf numFmtId="0" fontId="13" fillId="0" borderId="34" xfId="0" applyNumberFormat="1" applyFont="1" applyBorder="1" applyAlignment="1" applyProtection="1"/>
    <xf numFmtId="0" fontId="13" fillId="0" borderId="7" xfId="0" applyNumberFormat="1" applyFont="1" applyFill="1" applyBorder="1" applyAlignment="1" applyProtection="1"/>
    <xf numFmtId="164" fontId="14" fillId="0" borderId="9" xfId="0" applyNumberFormat="1" applyFont="1" applyBorder="1" applyAlignment="1" applyProtection="1"/>
    <xf numFmtId="164" fontId="14" fillId="0" borderId="23" xfId="0" applyNumberFormat="1" applyFont="1" applyBorder="1" applyAlignment="1" applyProtection="1"/>
    <xf numFmtId="0" fontId="14" fillId="0" borderId="34" xfId="0" applyNumberFormat="1" applyFont="1" applyBorder="1" applyAlignment="1" applyProtection="1"/>
    <xf numFmtId="164" fontId="14" fillId="0" borderId="37" xfId="0" applyNumberFormat="1" applyFont="1" applyBorder="1" applyProtection="1"/>
    <xf numFmtId="3" fontId="13" fillId="0" borderId="12" xfId="0" applyNumberFormat="1" applyFont="1" applyBorder="1" applyAlignment="1" applyProtection="1"/>
    <xf numFmtId="3" fontId="13" fillId="0" borderId="13" xfId="0" applyNumberFormat="1" applyFont="1" applyBorder="1" applyAlignment="1" applyProtection="1"/>
    <xf numFmtId="164" fontId="13" fillId="0" borderId="39" xfId="0" applyNumberFormat="1" applyFont="1" applyBorder="1" applyAlignment="1" applyProtection="1"/>
    <xf numFmtId="164" fontId="13" fillId="0" borderId="28" xfId="0" applyNumberFormat="1" applyFont="1" applyBorder="1" applyAlignment="1" applyProtection="1"/>
    <xf numFmtId="0" fontId="13" fillId="0" borderId="40" xfId="0" applyNumberFormat="1" applyFont="1" applyFill="1" applyBorder="1" applyAlignment="1" applyProtection="1"/>
    <xf numFmtId="164" fontId="13" fillId="0" borderId="43" xfId="0" applyNumberFormat="1" applyFont="1" applyFill="1" applyBorder="1" applyAlignment="1" applyProtection="1"/>
    <xf numFmtId="164" fontId="14" fillId="0" borderId="10" xfId="0" applyNumberFormat="1" applyFont="1" applyBorder="1" applyProtection="1"/>
    <xf numFmtId="164" fontId="13" fillId="0" borderId="23" xfId="0" applyNumberFormat="1" applyFont="1" applyBorder="1" applyAlignment="1" applyProtection="1"/>
    <xf numFmtId="0" fontId="13" fillId="0" borderId="46" xfId="0" applyNumberFormat="1" applyFont="1" applyBorder="1" applyAlignment="1" applyProtection="1"/>
    <xf numFmtId="0" fontId="13" fillId="0" borderId="46" xfId="0" applyNumberFormat="1" applyFont="1" applyFill="1" applyBorder="1" applyAlignment="1" applyProtection="1"/>
    <xf numFmtId="0" fontId="13" fillId="0" borderId="15" xfId="0" applyNumberFormat="1" applyFont="1" applyFill="1" applyBorder="1" applyAlignment="1" applyProtection="1"/>
    <xf numFmtId="0" fontId="14" fillId="0" borderId="46" xfId="0" applyNumberFormat="1" applyFont="1" applyFill="1" applyBorder="1" applyAlignment="1" applyProtection="1"/>
    <xf numFmtId="0" fontId="13" fillId="0" borderId="7" xfId="0" applyNumberFormat="1" applyFont="1" applyBorder="1" applyProtection="1"/>
    <xf numFmtId="0" fontId="14" fillId="0" borderId="14" xfId="0" applyNumberFormat="1" applyFont="1" applyBorder="1" applyProtection="1"/>
    <xf numFmtId="164" fontId="14" fillId="0" borderId="23" xfId="0" applyNumberFormat="1" applyFont="1" applyBorder="1" applyProtection="1"/>
    <xf numFmtId="164" fontId="14" fillId="0" borderId="12" xfId="0" applyNumberFormat="1" applyFont="1" applyBorder="1" applyAlignment="1" applyProtection="1"/>
    <xf numFmtId="0" fontId="14" fillId="0" borderId="48" xfId="0" applyNumberFormat="1" applyFont="1" applyBorder="1" applyAlignment="1" applyProtection="1"/>
    <xf numFmtId="164" fontId="14" fillId="0" borderId="49" xfId="0" applyNumberFormat="1" applyFont="1" applyBorder="1" applyAlignment="1" applyProtection="1"/>
    <xf numFmtId="166" fontId="16" fillId="0" borderId="50" xfId="0" applyNumberFormat="1" applyFont="1" applyBorder="1" applyAlignment="1" applyProtection="1"/>
    <xf numFmtId="166" fontId="16" fillId="0" borderId="52" xfId="0" applyNumberFormat="1" applyFont="1" applyBorder="1" applyAlignment="1" applyProtection="1"/>
    <xf numFmtId="0" fontId="17" fillId="0" borderId="0" xfId="0" applyNumberFormat="1" applyFont="1" applyAlignment="1" applyProtection="1"/>
    <xf numFmtId="164" fontId="17" fillId="0" borderId="0" xfId="0" applyNumberFormat="1" applyFont="1" applyAlignment="1" applyProtection="1"/>
    <xf numFmtId="0" fontId="17" fillId="0" borderId="0" xfId="0" applyNumberFormat="1" applyFont="1" applyAlignment="1"/>
    <xf numFmtId="0" fontId="7" fillId="0" borderId="1" xfId="0" applyNumberFormat="1" applyFont="1" applyBorder="1" applyAlignment="1" applyProtection="1"/>
    <xf numFmtId="164" fontId="2" fillId="0" borderId="75" xfId="0" applyNumberFormat="1" applyFont="1" applyBorder="1" applyAlignment="1" applyProtection="1"/>
    <xf numFmtId="166" fontId="3" fillId="0" borderId="76" xfId="0" applyNumberFormat="1" applyFont="1" applyBorder="1" applyAlignment="1" applyProtection="1"/>
    <xf numFmtId="164" fontId="2" fillId="0" borderId="74" xfId="0" applyNumberFormat="1" applyFont="1" applyBorder="1" applyAlignment="1" applyProtection="1"/>
    <xf numFmtId="164" fontId="2" fillId="0" borderId="74" xfId="0" applyNumberFormat="1" applyFont="1" applyBorder="1" applyProtection="1"/>
    <xf numFmtId="166" fontId="3" fillId="0" borderId="77" xfId="0" applyNumberFormat="1" applyFont="1" applyBorder="1" applyAlignment="1" applyProtection="1"/>
    <xf numFmtId="164" fontId="2" fillId="0" borderId="78" xfId="0" applyNumberFormat="1" applyFont="1" applyBorder="1" applyAlignment="1" applyProtection="1"/>
    <xf numFmtId="166" fontId="3" fillId="0" borderId="79" xfId="0" applyNumberFormat="1" applyFont="1" applyBorder="1" applyAlignment="1" applyProtection="1"/>
    <xf numFmtId="164" fontId="2" fillId="0" borderId="80" xfId="0" applyNumberFormat="1" applyFont="1" applyBorder="1" applyAlignment="1" applyProtection="1"/>
    <xf numFmtId="166" fontId="3" fillId="0" borderId="81" xfId="0" applyNumberFormat="1" applyFont="1" applyBorder="1" applyAlignment="1" applyProtection="1"/>
    <xf numFmtId="164" fontId="2" fillId="0" borderId="39" xfId="0" applyNumberFormat="1" applyFont="1" applyFill="1" applyBorder="1" applyAlignment="1" applyProtection="1"/>
    <xf numFmtId="3" fontId="1" fillId="0" borderId="83" xfId="0" applyNumberFormat="1" applyFont="1" applyBorder="1" applyAlignment="1" applyProtection="1"/>
    <xf numFmtId="164" fontId="2" fillId="0" borderId="83" xfId="0" applyNumberFormat="1" applyFont="1" applyBorder="1" applyAlignment="1" applyProtection="1"/>
    <xf numFmtId="3" fontId="2" fillId="0" borderId="83" xfId="0" applyNumberFormat="1" applyFont="1" applyBorder="1" applyAlignment="1" applyProtection="1"/>
    <xf numFmtId="0" fontId="2" fillId="0" borderId="83" xfId="0" applyNumberFormat="1" applyFont="1" applyBorder="1" applyAlignment="1" applyProtection="1"/>
    <xf numFmtId="164" fontId="13" fillId="0" borderId="1" xfId="0" applyNumberFormat="1" applyFont="1" applyBorder="1" applyAlignment="1" applyProtection="1"/>
    <xf numFmtId="164" fontId="13" fillId="0" borderId="26" xfId="0" applyNumberFormat="1" applyFont="1" applyBorder="1" applyAlignment="1" applyProtection="1"/>
    <xf numFmtId="164" fontId="13" fillId="0" borderId="33" xfId="0" applyNumberFormat="1" applyFont="1" applyBorder="1" applyAlignment="1" applyProtection="1"/>
    <xf numFmtId="164" fontId="13" fillId="0" borderId="9" xfId="0" applyNumberFormat="1" applyFont="1" applyBorder="1" applyProtection="1"/>
    <xf numFmtId="164" fontId="14" fillId="0" borderId="35" xfId="0" applyNumberFormat="1" applyFont="1" applyBorder="1" applyAlignment="1" applyProtection="1"/>
    <xf numFmtId="164" fontId="13" fillId="0" borderId="38" xfId="0" applyNumberFormat="1" applyFont="1" applyBorder="1" applyAlignment="1" applyProtection="1"/>
    <xf numFmtId="164" fontId="13" fillId="0" borderId="41" xfId="0" applyNumberFormat="1" applyFont="1" applyFill="1" applyBorder="1" applyAlignment="1" applyProtection="1"/>
    <xf numFmtId="164" fontId="14" fillId="0" borderId="26" xfId="0" applyNumberFormat="1" applyFont="1" applyBorder="1" applyAlignment="1" applyProtection="1"/>
    <xf numFmtId="164" fontId="13" fillId="0" borderId="44" xfId="0" applyNumberFormat="1" applyFont="1" applyBorder="1" applyAlignment="1" applyProtection="1"/>
    <xf numFmtId="164" fontId="14" fillId="0" borderId="47" xfId="0" applyNumberFormat="1" applyFont="1" applyBorder="1" applyAlignment="1" applyProtection="1"/>
    <xf numFmtId="164" fontId="2" fillId="0" borderId="84" xfId="0" applyNumberFormat="1" applyFont="1" applyBorder="1" applyAlignment="1" applyProtection="1"/>
    <xf numFmtId="164" fontId="2" fillId="0" borderId="59" xfId="0" applyNumberFormat="1" applyFont="1" applyBorder="1" applyAlignment="1" applyProtection="1"/>
    <xf numFmtId="164" fontId="2" fillId="0" borderId="85" xfId="0" applyNumberFormat="1" applyFont="1" applyBorder="1" applyProtection="1"/>
    <xf numFmtId="164" fontId="1" fillId="0" borderId="85" xfId="0" applyNumberFormat="1" applyFont="1" applyBorder="1" applyProtection="1"/>
    <xf numFmtId="164" fontId="2" fillId="0" borderId="85" xfId="0" applyNumberFormat="1" applyFont="1" applyBorder="1" applyAlignment="1" applyProtection="1"/>
    <xf numFmtId="164" fontId="1" fillId="0" borderId="84" xfId="0" applyNumberFormat="1" applyFont="1" applyBorder="1" applyAlignment="1" applyProtection="1"/>
    <xf numFmtId="164" fontId="2" fillId="0" borderId="86" xfId="0" applyNumberFormat="1" applyFont="1" applyBorder="1" applyAlignment="1" applyProtection="1"/>
    <xf numFmtId="164" fontId="1" fillId="0" borderId="85" xfId="0" applyNumberFormat="1" applyFont="1" applyBorder="1" applyAlignment="1" applyProtection="1"/>
    <xf numFmtId="164" fontId="1" fillId="0" borderId="87" xfId="0" applyNumberFormat="1" applyFont="1" applyBorder="1" applyAlignment="1" applyProtection="1"/>
    <xf numFmtId="164" fontId="1" fillId="0" borderId="88" xfId="0" applyNumberFormat="1" applyFont="1" applyBorder="1" applyAlignment="1" applyProtection="1"/>
    <xf numFmtId="164" fontId="2" fillId="0" borderId="24" xfId="0" applyNumberFormat="1" applyFont="1" applyFill="1" applyBorder="1" applyAlignment="1" applyProtection="1"/>
    <xf numFmtId="0" fontId="12" fillId="0" borderId="89" xfId="0" applyNumberFormat="1" applyFont="1" applyBorder="1" applyAlignment="1" applyProtection="1"/>
    <xf numFmtId="164" fontId="11" fillId="0" borderId="89" xfId="0" applyNumberFormat="1" applyFont="1" applyBorder="1" applyAlignment="1" applyProtection="1"/>
    <xf numFmtId="164" fontId="12" fillId="0" borderId="89" xfId="0" applyNumberFormat="1" applyFont="1" applyBorder="1" applyAlignment="1" applyProtection="1"/>
    <xf numFmtId="0" fontId="2" fillId="0" borderId="89" xfId="0" applyNumberFormat="1" applyFont="1" applyBorder="1" applyAlignment="1"/>
    <xf numFmtId="3" fontId="11" fillId="0" borderId="90" xfId="0" applyNumberFormat="1" applyFont="1" applyBorder="1" applyAlignment="1" applyProtection="1"/>
    <xf numFmtId="164" fontId="2" fillId="0" borderId="90" xfId="0" applyNumberFormat="1" applyFont="1" applyBorder="1" applyAlignment="1" applyProtection="1"/>
    <xf numFmtId="3" fontId="2" fillId="0" borderId="90" xfId="0" applyNumberFormat="1" applyFont="1" applyBorder="1" applyAlignment="1" applyProtection="1"/>
    <xf numFmtId="0" fontId="2" fillId="0" borderId="90" xfId="0" applyNumberFormat="1" applyFont="1" applyBorder="1" applyAlignment="1" applyProtection="1"/>
    <xf numFmtId="164" fontId="14" fillId="0" borderId="0" xfId="0" applyNumberFormat="1" applyFont="1" applyBorder="1" applyAlignment="1" applyProtection="1">
      <alignment horizontal="centerContinuous"/>
    </xf>
    <xf numFmtId="0" fontId="13" fillId="0" borderId="0" xfId="0" applyNumberFormat="1" applyFont="1" applyBorder="1" applyAlignment="1" applyProtection="1">
      <alignment horizontal="centerContinuous"/>
    </xf>
    <xf numFmtId="164" fontId="13" fillId="0" borderId="0" xfId="0" applyNumberFormat="1" applyFont="1" applyBorder="1" applyAlignment="1" applyProtection="1">
      <alignment horizontal="centerContinuous"/>
    </xf>
    <xf numFmtId="0" fontId="13" fillId="0" borderId="8" xfId="0" applyNumberFormat="1" applyFont="1" applyBorder="1" applyAlignment="1" applyProtection="1">
      <alignment horizontal="centerContinuous"/>
    </xf>
    <xf numFmtId="0" fontId="14" fillId="0" borderId="8" xfId="0" applyNumberFormat="1" applyFont="1" applyBorder="1" applyAlignment="1" applyProtection="1">
      <alignment horizontal="centerContinuous"/>
    </xf>
    <xf numFmtId="164" fontId="13" fillId="0" borderId="89" xfId="0" applyNumberFormat="1" applyFont="1" applyBorder="1" applyAlignment="1" applyProtection="1"/>
    <xf numFmtId="164" fontId="13" fillId="0" borderId="17" xfId="0" applyNumberFormat="1" applyFont="1" applyBorder="1" applyAlignment="1" applyProtection="1"/>
    <xf numFmtId="166" fontId="15" fillId="0" borderId="18" xfId="0" applyNumberFormat="1" applyFont="1" applyBorder="1" applyAlignment="1" applyProtection="1"/>
    <xf numFmtId="0" fontId="13" fillId="0" borderId="1" xfId="0" applyNumberFormat="1" applyFont="1" applyBorder="1"/>
    <xf numFmtId="164" fontId="13" fillId="0" borderId="22" xfId="0" applyNumberFormat="1" applyFont="1" applyBorder="1" applyAlignment="1" applyProtection="1"/>
    <xf numFmtId="166" fontId="15" fillId="0" borderId="23" xfId="0" applyNumberFormat="1" applyFont="1" applyBorder="1" applyAlignment="1" applyProtection="1"/>
    <xf numFmtId="166" fontId="15" fillId="0" borderId="27" xfId="0" applyNumberFormat="1" applyFont="1" applyBorder="1" applyAlignment="1" applyProtection="1"/>
    <xf numFmtId="166" fontId="15" fillId="0" borderId="28" xfId="0" applyNumberFormat="1" applyFont="1" applyBorder="1" applyAlignment="1" applyProtection="1"/>
    <xf numFmtId="164" fontId="13" fillId="0" borderId="31" xfId="0" applyNumberFormat="1" applyFont="1" applyBorder="1" applyAlignment="1" applyProtection="1"/>
    <xf numFmtId="3" fontId="13" fillId="0" borderId="28" xfId="0" applyNumberFormat="1" applyFont="1" applyBorder="1" applyAlignment="1" applyProtection="1"/>
    <xf numFmtId="3" fontId="13" fillId="0" borderId="91" xfId="0" applyNumberFormat="1" applyFont="1" applyBorder="1" applyAlignment="1" applyProtection="1"/>
    <xf numFmtId="164" fontId="13" fillId="0" borderId="31" xfId="0" applyNumberFormat="1" applyFont="1" applyBorder="1" applyProtection="1"/>
    <xf numFmtId="164" fontId="14" fillId="0" borderId="45" xfId="0" applyNumberFormat="1" applyFont="1" applyBorder="1" applyProtection="1"/>
    <xf numFmtId="166" fontId="16" fillId="0" borderId="18" xfId="0" applyNumberFormat="1" applyFont="1" applyBorder="1" applyAlignment="1" applyProtection="1"/>
    <xf numFmtId="166" fontId="16" fillId="0" borderId="20" xfId="0" applyNumberFormat="1" applyFont="1" applyBorder="1" applyAlignment="1" applyProtection="1"/>
    <xf numFmtId="164" fontId="13" fillId="0" borderId="22" xfId="0" applyNumberFormat="1" applyFont="1" applyBorder="1" applyProtection="1"/>
    <xf numFmtId="164" fontId="14" fillId="0" borderId="31" xfId="0" applyNumberFormat="1" applyFont="1" applyBorder="1" applyAlignment="1" applyProtection="1"/>
    <xf numFmtId="166" fontId="16" fillId="0" borderId="23" xfId="0" applyNumberFormat="1" applyFont="1" applyBorder="1" applyAlignment="1" applyProtection="1"/>
    <xf numFmtId="164" fontId="14" fillId="0" borderId="36" xfId="0" applyNumberFormat="1" applyFont="1" applyBorder="1" applyAlignment="1" applyProtection="1"/>
    <xf numFmtId="3" fontId="13" fillId="0" borderId="39" xfId="0" applyNumberFormat="1" applyFont="1" applyBorder="1" applyAlignment="1" applyProtection="1"/>
    <xf numFmtId="164" fontId="13" fillId="0" borderId="42" xfId="0" applyNumberFormat="1" applyFont="1" applyFill="1" applyBorder="1" applyAlignment="1" applyProtection="1"/>
    <xf numFmtId="164" fontId="13" fillId="0" borderId="45" xfId="0" applyNumberFormat="1" applyFont="1" applyBorder="1" applyAlignment="1" applyProtection="1"/>
    <xf numFmtId="166" fontId="16" fillId="0" borderId="51" xfId="0" applyNumberFormat="1" applyFont="1" applyBorder="1" applyAlignment="1" applyProtection="1"/>
    <xf numFmtId="166" fontId="16" fillId="0" borderId="82" xfId="0" applyNumberFormat="1" applyFont="1" applyBorder="1" applyAlignment="1" applyProtection="1"/>
  </cellXfs>
  <cellStyles count="2">
    <cellStyle name="Comma 7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arker\AppData\Local\Microsoft\Windows\Temporary%20Internet%20Files\Content.Outlook\32R0R9AA\FY14-15BOR1-6%20(3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arker\AppData\Local\Temp\Temp1_Southeasterns%20%20FY%2015%20Total%20Budget%20Request%20BOR.zip\4%20-%20Southeastern%20FY%2015%20BOR%201,2,3,4,6,ATH1,ATH2%20(Final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arker\AppData\Local\Microsoft\Windows\Temporary%20Internet%20Files\Content.Outlook\32R0R9AA\ULM%20BOR%20FY14-15%20workbook%20%20Aug%201%202014%20BOR1-6%20for%20BOR%20x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arker\AppData\Local\Microsoft\Windows\Temporary%20Internet%20Files\Content.Outlook\32R0R9AA\ES%20-%20SUSLA%20FY14%20Operating%20Budget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FiscalYear2017InstitutionFiles/SUBR%20FY2017%20BOR1-6%20(003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ri.parker\AppData\Local\Microsoft\Windows\Temporary%20Internet%20Files\Content.Outlook\32R0R9AA\N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2-13 Bgt"/>
      <sheetName val="ATH-2 12-13 Bgt"/>
      <sheetName val="ATH-1 13-14 Bgt"/>
      <sheetName val="ATH-2 13-14 Bgt"/>
    </sheetNames>
    <sheetDataSet>
      <sheetData sheetId="0">
        <row r="2">
          <cell r="B2" t="str">
            <v>Nicholls State University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2-13 Bgt"/>
      <sheetName val="ATH-2 12-13 Bgt"/>
      <sheetName val="ATH-1 13-14 Bgt"/>
      <sheetName val="ATH-2 13-14 Bgt"/>
    </sheetNames>
    <sheetDataSet>
      <sheetData sheetId="0">
        <row r="2">
          <cell r="B2" t="str">
            <v>Southeastern Louisiana University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3-14 Bgt."/>
      <sheetName val="ATH 2 13-14 Budg"/>
      <sheetName val="ATH-1 14-1 Bgt"/>
      <sheetName val="ATH-2 14-15 Bgt"/>
    </sheetNames>
    <sheetDataSet>
      <sheetData sheetId="0">
        <row r="2">
          <cell r="B2" t="str">
            <v>University of Louisiana at Monroe (ULM)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2-13 Bgt"/>
      <sheetName val="ATH-2 12-13 Bgt"/>
      <sheetName val="ATH-1 13-14 Bgt"/>
      <sheetName val="ATH-2 13-14 B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5-16 Bgt"/>
      <sheetName val="ATH-2 15-16 Bgt"/>
      <sheetName val="ATH-1 16-17 Bgt"/>
      <sheetName val="ATH-2 16-17 Bgt"/>
    </sheetNames>
    <sheetDataSet>
      <sheetData sheetId="0">
        <row r="2">
          <cell r="B2" t="str">
            <v>Southern University and A&amp;M College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Instruction"/>
      <sheetName val="Research"/>
      <sheetName val="Public Service"/>
      <sheetName val="Academic Supp"/>
      <sheetName val="Student Services"/>
      <sheetName val="Institutional Supp"/>
      <sheetName val="Scholarships"/>
      <sheetName val="OP&amp;M"/>
      <sheetName val="Hospitals"/>
      <sheetName val="Transfers"/>
      <sheetName val="Athletics"/>
      <sheetName val="Other"/>
      <sheetName val="NOTES"/>
      <sheetName val="BOR-1"/>
      <sheetName val="BOR-2"/>
      <sheetName val="BOR-3 Budgeted"/>
      <sheetName val="BOR-3 Actual"/>
      <sheetName val="BOR-3A Other Rev"/>
      <sheetName val="BOR-4"/>
      <sheetName val="BOR-6"/>
      <sheetName val="ATH-1 Actual"/>
      <sheetName val="ATH-2-Actual"/>
      <sheetName val="ATH-1 12-13 Bgt"/>
      <sheetName val="ATH-2 12-13 Bgt"/>
      <sheetName val="ATH-1 13-14 Bgt"/>
      <sheetName val="ATH-2 13-14 Bgt"/>
    </sheetNames>
    <sheetDataSet>
      <sheetData sheetId="0">
        <row r="2">
          <cell r="B2" t="str">
            <v>Nunez Community College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tabSelected="1" zoomScale="30" zoomScaleNormal="30" workbookViewId="0">
      <selection activeCell="A7" sqref="A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52.140625" style="129" customWidth="1"/>
    <col min="5" max="5" width="45.5703125" style="128" customWidth="1"/>
    <col min="6" max="6" width="50.285156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50.28515625" style="129" customWidth="1"/>
    <col min="11" max="11" width="45.5703125" style="128" customWidth="1"/>
    <col min="12" max="12" width="50.285156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104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11" customFormat="1" ht="45" thickTop="1" x14ac:dyDescent="0.55000000000000004">
      <c r="A4" s="17"/>
      <c r="B4" s="18"/>
      <c r="C4" s="19"/>
      <c r="D4" s="18"/>
      <c r="E4" s="19"/>
      <c r="F4" s="18"/>
      <c r="G4" s="20"/>
      <c r="H4" s="18" t="s">
        <v>4</v>
      </c>
      <c r="I4" s="19"/>
      <c r="J4" s="18"/>
      <c r="K4" s="19"/>
      <c r="L4" s="18"/>
      <c r="M4" s="20"/>
    </row>
    <row r="5" spans="1:17" s="11" customFormat="1" ht="44.25" x14ac:dyDescent="0.55000000000000004">
      <c r="A5" s="21"/>
      <c r="B5" s="5"/>
      <c r="C5" s="22"/>
      <c r="D5" s="5"/>
      <c r="E5" s="22"/>
      <c r="F5" s="5"/>
      <c r="G5" s="23"/>
      <c r="H5" s="5"/>
      <c r="I5" s="22"/>
      <c r="J5" s="5"/>
      <c r="K5" s="22"/>
      <c r="L5" s="5"/>
      <c r="M5" s="23"/>
    </row>
    <row r="6" spans="1:17" s="11" customFormat="1" ht="45" x14ac:dyDescent="0.6">
      <c r="A6" s="24"/>
      <c r="B6" s="25" t="s">
        <v>132</v>
      </c>
      <c r="C6" s="26"/>
      <c r="D6" s="27"/>
      <c r="E6" s="26"/>
      <c r="F6" s="27"/>
      <c r="G6" s="28"/>
      <c r="H6" s="25" t="s">
        <v>126</v>
      </c>
      <c r="I6" s="26"/>
      <c r="J6" s="27"/>
      <c r="K6" s="26"/>
      <c r="L6" s="27"/>
      <c r="M6" s="29" t="s">
        <v>4</v>
      </c>
    </row>
    <row r="7" spans="1:17" s="11" customFormat="1" ht="44.25" x14ac:dyDescent="0.55000000000000004">
      <c r="A7" s="21" t="s">
        <v>4</v>
      </c>
      <c r="B7" s="5" t="s">
        <v>4</v>
      </c>
      <c r="C7" s="22"/>
      <c r="D7" s="5" t="s">
        <v>4</v>
      </c>
      <c r="E7" s="22"/>
      <c r="F7" s="5" t="s">
        <v>4</v>
      </c>
      <c r="G7" s="23"/>
      <c r="H7" s="5" t="s">
        <v>4</v>
      </c>
      <c r="I7" s="22"/>
      <c r="J7" s="5" t="s">
        <v>4</v>
      </c>
      <c r="K7" s="22"/>
      <c r="L7" s="5" t="s">
        <v>4</v>
      </c>
      <c r="M7" s="23"/>
    </row>
    <row r="8" spans="1:17" s="11" customFormat="1" ht="44.25" x14ac:dyDescent="0.55000000000000004">
      <c r="A8" s="21" t="s">
        <v>4</v>
      </c>
      <c r="B8" s="5" t="s">
        <v>4</v>
      </c>
      <c r="C8" s="22"/>
      <c r="D8" s="5" t="s">
        <v>4</v>
      </c>
      <c r="E8" s="22"/>
      <c r="F8" s="5" t="s">
        <v>4</v>
      </c>
      <c r="G8" s="23"/>
      <c r="H8" s="5" t="s">
        <v>4</v>
      </c>
      <c r="I8" s="22"/>
      <c r="J8" s="5" t="s">
        <v>4</v>
      </c>
      <c r="K8" s="22"/>
      <c r="L8" s="5" t="s">
        <v>4</v>
      </c>
      <c r="M8" s="23"/>
    </row>
    <row r="9" spans="1:17" s="11" customFormat="1" ht="45" x14ac:dyDescent="0.6">
      <c r="A9" s="30" t="s">
        <v>4</v>
      </c>
      <c r="B9" s="31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31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35"/>
    </row>
    <row r="10" spans="1:17" s="11" customFormat="1" ht="45" x14ac:dyDescent="0.6">
      <c r="A10" s="36" t="s">
        <v>6</v>
      </c>
      <c r="B10" s="37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37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35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BOR!B13+LUMCON!B13+LOSFA!B13+'ULS Summary'!B13+'LSU Summary'!B13+SUSummary!B13+LCTCSummary!B13</f>
        <v>648933317.12</v>
      </c>
      <c r="C13" s="52">
        <f t="shared" ref="C13:C76" si="0">IF(ISBLANK(B13),"  ",IF(F13&gt;0,B13/F13,IF(B13&gt;0,1,0)))</f>
        <v>1</v>
      </c>
      <c r="D13" s="53">
        <f>BOR!D13+LUMCON!D13+LOSFA!D13+'ULS Summary'!D13+'LSU Summary'!D13+SUSummary!D13+LCTCSummary!D13</f>
        <v>0</v>
      </c>
      <c r="E13" s="54">
        <f>IF(ISBLANK(D13),"  ",IF(F13&gt;0,D13/F13,IF(D13&gt;0,1,0)))</f>
        <v>0</v>
      </c>
      <c r="F13" s="55">
        <f>D13+B13</f>
        <v>648933317.12</v>
      </c>
      <c r="G13" s="56">
        <f>IF(ISBLANK(F13),"  ",IF(F76&gt;0,F13/F76,IF(F13&gt;0,1,0)))</f>
        <v>0.13535812005366274</v>
      </c>
      <c r="H13" s="9">
        <f>BOR!H13+LUMCON!H13+LOSFA!H13+'ULS Summary'!H13+'LSU Summary'!H13+SUSummary!H13+LCTCSummary!H13</f>
        <v>919280212</v>
      </c>
      <c r="I13" s="52">
        <f>IF(ISBLANK(H13),"  ",IF(L13&gt;0,H13/L13,IF(H13&gt;0,1,0)))</f>
        <v>1</v>
      </c>
      <c r="J13" s="53">
        <f>BOR!J13+LUMCON!J13+LOSFA!J13+'ULS Summary'!J13+'LSU Summary'!J13+SUSummary!J13+LCTCSummary!J13</f>
        <v>0</v>
      </c>
      <c r="K13" s="54">
        <f>IF(ISBLANK(J13),"  ",IF(L13&gt;0,J13/L13,IF(J13&gt;0,1,0)))</f>
        <v>0</v>
      </c>
      <c r="L13" s="55">
        <f t="shared" ref="L13:L34" si="1">J13+H13</f>
        <v>919280212</v>
      </c>
      <c r="M13" s="56">
        <f>IF(ISBLANK(L13),"  ",IF(L76&gt;0,L13/L76,IF(L13&gt;0,1,0)))</f>
        <v>0.19211804902586374</v>
      </c>
      <c r="N13" s="57"/>
    </row>
    <row r="14" spans="1:17" s="11" customFormat="1" ht="44.25" x14ac:dyDescent="0.55000000000000004">
      <c r="A14" s="21" t="s">
        <v>13</v>
      </c>
      <c r="B14" s="9">
        <f>BOR!B14+LUMCON!B14+LOSFA!B14+'ULS Summary'!B14+'LSU Summary'!B14+SUSummary!B14+LCTCSummary!B14</f>
        <v>0</v>
      </c>
      <c r="C14" s="58">
        <f t="shared" si="0"/>
        <v>0</v>
      </c>
      <c r="D14" s="53">
        <f>BOR!D14+LUMCON!D14+LOSFA!D14+'ULS Summary'!D14+'LSU Summary'!D14+SUSummary!D14+LCTCSummary!D14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BOR!H14+LUMCON!H14+LOSFA!H14+'ULS Summary'!H14+'LSU Summary'!H14+SUSummary!H14+LCTCSummary!H14</f>
        <v>0</v>
      </c>
      <c r="I14" s="58">
        <f>IF(ISBLANK(H14),"  ",IF(L14&gt;0,H14/L14,IF(H14&gt;0,1,0)))</f>
        <v>0</v>
      </c>
      <c r="J14" s="53">
        <f>BOR!J14+LUMCON!J14+LOSFA!J14+'ULS Summary'!J14+'LSU Summary'!J14+SUSummary!J14+LCTCSummary!J14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135">
        <f>BOR!B15+LUMCON!B15+LOSFA!B15+'ULS Summary'!B15+'LSU Summary'!B15+SUSummary!B15+LCTCSummary!B15</f>
        <v>518556202.88000005</v>
      </c>
      <c r="C15" s="137">
        <f t="shared" si="0"/>
        <v>0.99767797101852285</v>
      </c>
      <c r="D15" s="138">
        <f>BOR!D15+LUMCON!D15+LOSFA!D15+'ULS Summary'!D15+'LSU Summary'!D15+SUSummary!D15+LCTCSummary!D15</f>
        <v>1206905</v>
      </c>
      <c r="E15" s="64">
        <f>IF(ISBLANK(D15),"  ",IF(F15&gt;0,D15/F15,IF(D15&gt;0,1,0)))</f>
        <v>2.3220289814771602E-3</v>
      </c>
      <c r="F15" s="48">
        <f>D15+B15</f>
        <v>519763107.88000005</v>
      </c>
      <c r="G15" s="65">
        <f>IF(ISBLANK(F15),"  ",IF(F76&gt;0,F15/F76,IF(F15&gt;0,1,0)))</f>
        <v>0.1084150794847787</v>
      </c>
      <c r="H15" s="135">
        <f>BOR!H15+LUMCON!H15+LOSFA!H15+'ULS Summary'!H15+'LSU Summary'!H15+SUSummary!H15+LCTCSummary!H15</f>
        <v>175521643</v>
      </c>
      <c r="I15" s="137">
        <f>IF(ISBLANK(H15),"  ",IF(L15&gt;0,H15/L15,IF(H15&gt;0,1,0)))</f>
        <v>0.99489858509026585</v>
      </c>
      <c r="J15" s="138">
        <f>BOR!J15+LUMCON!J15+LOSFA!J15+'ULS Summary'!J15+'LSU Summary'!J15+SUSummary!J15+LCTCSummary!J15</f>
        <v>900000</v>
      </c>
      <c r="K15" s="64">
        <f>IF(ISBLANK(J15),"  ",IF(L15&gt;0,J15/L15,IF(J15&gt;0,1,0)))</f>
        <v>5.1014149097341754E-3</v>
      </c>
      <c r="L15" s="48">
        <f t="shared" si="1"/>
        <v>176421643</v>
      </c>
      <c r="M15" s="65">
        <f>IF(ISBLANK(L15),"  ",IF(L76&gt;0,L15/L76,IF(L15&gt;0,1,0)))</f>
        <v>3.6869913456918216E-2</v>
      </c>
      <c r="N15" s="35"/>
    </row>
    <row r="16" spans="1:17" s="11" customFormat="1" ht="44.25" x14ac:dyDescent="0.55000000000000004">
      <c r="A16" s="66" t="s">
        <v>15</v>
      </c>
      <c r="B16" s="9">
        <f>BOR!B16+LUMCON!B16+LOSFA!B16+'ULS Summary'!B16+'LSU Summary'!B16+SUSummary!B16+LCTCSummary!B16</f>
        <v>349859272.18000001</v>
      </c>
      <c r="C16" s="52">
        <f t="shared" si="0"/>
        <v>1</v>
      </c>
      <c r="D16" s="53">
        <f>BOR!D16+LUMCON!D16+LOSFA!D16+'ULS Summary'!D16+'LSU Summary'!D16+SUSummary!D16+LCTCSummary!D16</f>
        <v>0</v>
      </c>
      <c r="E16" s="54">
        <f>IF(ISBLANK(D16),"  ",IF(F16&gt;0,D16/F16,IF(D16&gt;0,1,0)))</f>
        <v>0</v>
      </c>
      <c r="F16" s="67">
        <f t="shared" ref="F16:F39" si="2">D16+B16</f>
        <v>349859272.18000001</v>
      </c>
      <c r="G16" s="56">
        <f>IF(ISBLANK(F16),"  ",IF(F76&gt;0,F16/F76,IF(F16&gt;0,1,0)))</f>
        <v>7.2975592585995133E-2</v>
      </c>
      <c r="H16" s="9">
        <f>BOR!H16+LUMCON!H16+LOSFA!H16+'ULS Summary'!H16+'LSU Summary'!H16+SUSummary!H16+LCTCSummary!H16</f>
        <v>0</v>
      </c>
      <c r="I16" s="52">
        <f t="shared" ref="I16:I34" si="3">IF(ISBLANK(H16),"  ",IF(L16&gt;0,H16/L16,IF(H16&gt;0,1,0)))</f>
        <v>0</v>
      </c>
      <c r="J16" s="53">
        <f>BOR!J16+LUMCON!J16+LOSFA!J16+'ULS Summary'!J16+'LSU Summary'!J16+SUSummary!J16+LCTCSummary!J16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BOR!B17+LUMCON!B17+LOSFA!B17+'ULS Summary'!B17+'LSU Summary'!B17+SUSummary!B17+LCTCSummary!B17</f>
        <v>44252464</v>
      </c>
      <c r="C17" s="58">
        <f t="shared" si="0"/>
        <v>1</v>
      </c>
      <c r="D17" s="53">
        <f>BOR!D17+LUMCON!D17+LOSFA!D17+'ULS Summary'!D17+'LSU Summary'!D17+SUSummary!D17+LCTCSummary!D17</f>
        <v>0</v>
      </c>
      <c r="E17" s="54">
        <f t="shared" ref="E17:E34" si="5">IF(ISBLANK(D17),"  ",IF(F17&gt;0,D17/F17,IF(D17&gt;0,1,0)))</f>
        <v>0</v>
      </c>
      <c r="F17" s="44">
        <f t="shared" si="2"/>
        <v>44252464</v>
      </c>
      <c r="G17" s="62">
        <f>IF(ISBLANK(F17),"  ",IF(F76&gt;0,F17/F76,IF(F17&gt;0,1,0)))</f>
        <v>9.2304250325226204E-3</v>
      </c>
      <c r="H17" s="9">
        <f>BOR!H17+LUMCON!H17+LOSFA!H17+'ULS Summary'!H17+'LSU Summary'!H17+SUSummary!H17+LCTCSummary!H17</f>
        <v>46037344</v>
      </c>
      <c r="I17" s="58">
        <f t="shared" si="3"/>
        <v>1</v>
      </c>
      <c r="J17" s="53">
        <f>BOR!J17+LUMCON!J17+LOSFA!J17+'ULS Summary'!J17+'LSU Summary'!J17+SUSummary!J17+LCTCSummary!J17</f>
        <v>0</v>
      </c>
      <c r="K17" s="60">
        <f t="shared" si="4"/>
        <v>0</v>
      </c>
      <c r="L17" s="44">
        <f t="shared" si="1"/>
        <v>46037344</v>
      </c>
      <c r="M17" s="62">
        <f>IF(ISBLANK(L17),"  ",IF(L76&gt;0,L17/L76,IF(L17&gt;0,1,0)))</f>
        <v>9.6212282132888492E-3</v>
      </c>
      <c r="N17" s="35"/>
    </row>
    <row r="18" spans="1:14" s="11" customFormat="1" ht="44.25" x14ac:dyDescent="0.55000000000000004">
      <c r="A18" s="68" t="s">
        <v>17</v>
      </c>
      <c r="B18" s="9">
        <f>BOR!B18+LUMCON!B18+LOSFA!B18+'ULS Summary'!B18+'LSU Summary'!B18+SUSummary!B18+LCTCSummary!B18</f>
        <v>22247342.219999999</v>
      </c>
      <c r="C18" s="58">
        <f t="shared" si="0"/>
        <v>1</v>
      </c>
      <c r="D18" s="53">
        <f>BOR!D18+LUMCON!D18+LOSFA!D18+'ULS Summary'!D18+'LSU Summary'!D18+SUSummary!D18+LCTCSummary!D18</f>
        <v>0</v>
      </c>
      <c r="E18" s="54">
        <f t="shared" si="5"/>
        <v>0</v>
      </c>
      <c r="F18" s="44">
        <f t="shared" si="2"/>
        <v>22247342.219999999</v>
      </c>
      <c r="G18" s="62">
        <f>IF(ISBLANK(F18),"  ",IF(F76&gt;0,F18/F76,IF(F18&gt;0,1,0)))</f>
        <v>4.640474359452286E-3</v>
      </c>
      <c r="H18" s="9">
        <f>BOR!H18+LUMCON!H18+LOSFA!H18+'ULS Summary'!H18+'LSU Summary'!H18+SUSummary!H18+LCTCSummary!H18</f>
        <v>26611900</v>
      </c>
      <c r="I18" s="58">
        <f t="shared" si="3"/>
        <v>1</v>
      </c>
      <c r="J18" s="53">
        <f>BOR!J18+LUMCON!J18+LOSFA!J18+'ULS Summary'!J18+'LSU Summary'!J18+SUSummary!J18+LCTCSummary!J18</f>
        <v>0</v>
      </c>
      <c r="K18" s="60">
        <f t="shared" si="4"/>
        <v>0</v>
      </c>
      <c r="L18" s="44">
        <f t="shared" si="1"/>
        <v>26611900</v>
      </c>
      <c r="M18" s="62">
        <f>IF(ISBLANK(L18),"  ",IF(L76&gt;0,L18/L76,IF(L18&gt;0,1,0)))</f>
        <v>5.5615537483922079E-3</v>
      </c>
      <c r="N18" s="35"/>
    </row>
    <row r="19" spans="1:14" s="11" customFormat="1" ht="44.25" x14ac:dyDescent="0.55000000000000004">
      <c r="A19" s="68" t="s">
        <v>18</v>
      </c>
      <c r="B19" s="9">
        <f>BOR!B19+LUMCON!B19+LOSFA!B19+'ULS Summary'!B19+'LSU Summary'!B19+SUSummary!B19+LCTCSummary!B19</f>
        <v>544303</v>
      </c>
      <c r="C19" s="58">
        <f t="shared" si="0"/>
        <v>1</v>
      </c>
      <c r="D19" s="53">
        <f>BOR!D19+LUMCON!D19+LOSFA!D19+'ULS Summary'!D19+'LSU Summary'!D19+SUSummary!D19+LCTCSummary!D19</f>
        <v>0</v>
      </c>
      <c r="E19" s="54">
        <f t="shared" si="5"/>
        <v>0</v>
      </c>
      <c r="F19" s="44">
        <f t="shared" si="2"/>
        <v>544303</v>
      </c>
      <c r="G19" s="62">
        <f>IF(ISBLANK(F19),"  ",IF(F76&gt;0,F19/F76,IF(F19&gt;0,1,0)))</f>
        <v>1.1353374665142171E-4</v>
      </c>
      <c r="H19" s="9">
        <f>BOR!H19+LUMCON!H19+LOSFA!H19+'ULS Summary'!H19+'LSU Summary'!H19+SUSummary!H19+LCTCSummary!H19</f>
        <v>529646</v>
      </c>
      <c r="I19" s="58">
        <f t="shared" si="3"/>
        <v>1</v>
      </c>
      <c r="J19" s="53">
        <f>BOR!J19+LUMCON!J19+LOSFA!J19+'ULS Summary'!J19+'LSU Summary'!J19+SUSummary!J19+LCTCSummary!J19</f>
        <v>0</v>
      </c>
      <c r="K19" s="60">
        <f t="shared" si="4"/>
        <v>0</v>
      </c>
      <c r="L19" s="44">
        <f t="shared" si="1"/>
        <v>529646</v>
      </c>
      <c r="M19" s="62">
        <f>IF(ISBLANK(L19),"  ",IF(L76&gt;0,L19/L76,IF(L19&gt;0,1,0)))</f>
        <v>1.1068937943630252E-4</v>
      </c>
      <c r="N19" s="35"/>
    </row>
    <row r="20" spans="1:14" s="11" customFormat="1" ht="44.25" x14ac:dyDescent="0.55000000000000004">
      <c r="A20" s="68" t="s">
        <v>19</v>
      </c>
      <c r="B20" s="9">
        <f>BOR!B20+LUMCON!B20+LOSFA!B20+'ULS Summary'!B20+'LSU Summary'!B20+SUSummary!B20+LCTCSummary!B20</f>
        <v>366826</v>
      </c>
      <c r="C20" s="58">
        <f t="shared" si="0"/>
        <v>0.31901658020724172</v>
      </c>
      <c r="D20" s="53">
        <f>BOR!D20+LUMCON!D20+LOSFA!D20+'ULS Summary'!D20+'LSU Summary'!D20+SUSummary!D20+LCTCSummary!D20</f>
        <v>783039</v>
      </c>
      <c r="E20" s="54">
        <f t="shared" si="5"/>
        <v>0.68098341979275823</v>
      </c>
      <c r="F20" s="44">
        <f>D20+B20</f>
        <v>1149865</v>
      </c>
      <c r="G20" s="62">
        <f>IF(ISBLANK(F20),"  ",IF(F77&gt;0,F20/F77,IF(F20&gt;0,1,0)))</f>
        <v>1</v>
      </c>
      <c r="H20" s="9">
        <f>BOR!H20+LUMCON!H20+LOSFA!H20+'ULS Summary'!H20+'LSU Summary'!H20+SUSummary!H20+LCTCSummary!H20</f>
        <v>1741103</v>
      </c>
      <c r="I20" s="58">
        <f t="shared" si="3"/>
        <v>1</v>
      </c>
      <c r="J20" s="53">
        <f>BOR!J20+LUMCON!J20+LOSFA!J20+'ULS Summary'!J20+'LSU Summary'!J20+SUSummary!J20+LCTCSummary!J20</f>
        <v>0</v>
      </c>
      <c r="K20" s="60">
        <f t="shared" si="4"/>
        <v>0</v>
      </c>
      <c r="L20" s="44">
        <f t="shared" si="1"/>
        <v>1741103</v>
      </c>
      <c r="M20" s="62">
        <f>IF(ISBLANK(L20),"  ",IF(L77&gt;0,L20/L77,IF(L20&gt;0,1,0)))</f>
        <v>1</v>
      </c>
      <c r="N20" s="35"/>
    </row>
    <row r="21" spans="1:14" s="11" customFormat="1" ht="44.25" x14ac:dyDescent="0.55000000000000004">
      <c r="A21" s="68" t="s">
        <v>20</v>
      </c>
      <c r="B21" s="9">
        <f>BOR!B21+LUMCON!B21+LOSFA!B21+'ULS Summary'!B21+'LSU Summary'!B21+SUSummary!B21+LCTCSummary!B21</f>
        <v>50000</v>
      </c>
      <c r="C21" s="58">
        <f t="shared" si="0"/>
        <v>1</v>
      </c>
      <c r="D21" s="53">
        <f>BOR!D21+LUMCON!D21+LOSFA!D21+'ULS Summary'!D21+'LSU Summary'!D21+SUSummary!D21+LCTCSummary!D21</f>
        <v>0</v>
      </c>
      <c r="E21" s="54">
        <f t="shared" si="5"/>
        <v>0</v>
      </c>
      <c r="F21" s="44">
        <f t="shared" si="2"/>
        <v>50000</v>
      </c>
      <c r="G21" s="62">
        <f>IF(ISBLANK(F21),"  ",IF(F76&gt;0,F21/F76,IF(F21&gt;0,1,0)))</f>
        <v>1.0429278053898445E-5</v>
      </c>
      <c r="H21" s="9">
        <f>BOR!H21+LUMCON!H21+LOSFA!H21+'ULS Summary'!H21+'LSU Summary'!H21+SUSummary!H21+LCTCSummary!H21</f>
        <v>50000</v>
      </c>
      <c r="I21" s="58">
        <f t="shared" si="3"/>
        <v>1</v>
      </c>
      <c r="J21" s="53">
        <f>BOR!J21+LUMCON!J21+LOSFA!J21+'ULS Summary'!J21+'LSU Summary'!J21+SUSummary!J21+LCTCSummary!J21</f>
        <v>0</v>
      </c>
      <c r="K21" s="60">
        <f t="shared" si="4"/>
        <v>0</v>
      </c>
      <c r="L21" s="44">
        <f t="shared" si="1"/>
        <v>50000</v>
      </c>
      <c r="M21" s="62">
        <f>IF(ISBLANK(L21),"  ",IF(L76&gt;0,L21/L76,IF(L21&gt;0,1,0)))</f>
        <v>1.0449373679429518E-5</v>
      </c>
      <c r="N21" s="35"/>
    </row>
    <row r="22" spans="1:14" s="11" customFormat="1" ht="44.25" x14ac:dyDescent="0.55000000000000004">
      <c r="A22" s="68" t="s">
        <v>21</v>
      </c>
      <c r="B22" s="9">
        <f>BOR!B22+LUMCON!B22+LOSFA!B22+'ULS Summary'!B22+'LSU Summary'!B22+SUSummary!B22+LCTCSummary!B22</f>
        <v>750000</v>
      </c>
      <c r="C22" s="58">
        <f t="shared" si="0"/>
        <v>1</v>
      </c>
      <c r="D22" s="53">
        <f>BOR!D22+LUMCON!D22+LOSFA!D22+'ULS Summary'!D22+'LSU Summary'!D22+SUSummary!D22+LCTCSummary!D22</f>
        <v>0</v>
      </c>
      <c r="E22" s="54">
        <f t="shared" si="5"/>
        <v>0</v>
      </c>
      <c r="F22" s="44">
        <f t="shared" si="2"/>
        <v>750000</v>
      </c>
      <c r="G22" s="62">
        <f>IF(ISBLANK(F22),"  ",IF(F76&gt;0,F22/F76,IF(F22&gt;0,1,0)))</f>
        <v>1.5643917080847668E-4</v>
      </c>
      <c r="H22" s="9">
        <f>BOR!H22+LUMCON!H22+LOSFA!H22+'ULS Summary'!H22+'LSU Summary'!H22+SUSummary!H22+LCTCSummary!H22</f>
        <v>920000</v>
      </c>
      <c r="I22" s="58">
        <f t="shared" si="3"/>
        <v>1</v>
      </c>
      <c r="J22" s="53">
        <f>BOR!J22+LUMCON!J22+LOSFA!J22+'ULS Summary'!J22+'LSU Summary'!J22+SUSummary!J22+LCTCSummary!J22</f>
        <v>0</v>
      </c>
      <c r="K22" s="60">
        <f t="shared" si="4"/>
        <v>0</v>
      </c>
      <c r="L22" s="44">
        <f t="shared" si="1"/>
        <v>920000</v>
      </c>
      <c r="M22" s="62">
        <f>IF(ISBLANK(L22),"  ",IF(L76&gt;0,L22/L76,IF(L22&gt;0,1,0)))</f>
        <v>1.9226847570150311E-4</v>
      </c>
      <c r="N22" s="35"/>
    </row>
    <row r="23" spans="1:14" s="11" customFormat="1" ht="44.25" x14ac:dyDescent="0.55000000000000004">
      <c r="A23" s="68" t="s">
        <v>22</v>
      </c>
      <c r="B23" s="9">
        <f>BOR!B23+LUMCON!B23+LOSFA!B23+'ULS Summary'!B23+'LSU Summary'!B23+SUSummary!B23+LCTCSummary!B23</f>
        <v>705000</v>
      </c>
      <c r="C23" s="58">
        <f t="shared" si="0"/>
        <v>1</v>
      </c>
      <c r="D23" s="53">
        <f>BOR!D23+LUMCON!D23+LOSFA!D23+'ULS Summary'!D23+'LSU Summary'!D23+SUSummary!D23+LCTCSummary!D23</f>
        <v>0</v>
      </c>
      <c r="E23" s="54">
        <f t="shared" si="5"/>
        <v>0</v>
      </c>
      <c r="F23" s="44">
        <f t="shared" si="2"/>
        <v>705000</v>
      </c>
      <c r="G23" s="62">
        <f>IF(ISBLANK(F23),"  ",IF(F76&gt;0,F23/F76,IF(F23&gt;0,1,0)))</f>
        <v>1.4705282055996809E-4</v>
      </c>
      <c r="H23" s="9">
        <f>BOR!H23+LUMCON!H23+LOSFA!H23+'ULS Summary'!H23+'LSU Summary'!H23+SUSummary!H23+LCTCSummary!H23</f>
        <v>750000</v>
      </c>
      <c r="I23" s="58">
        <f t="shared" si="3"/>
        <v>1</v>
      </c>
      <c r="J23" s="53">
        <f>BOR!J23+LUMCON!J23+LOSFA!J23+'ULS Summary'!J23+'LSU Summary'!J23+SUSummary!J23+LCTCSummary!J23</f>
        <v>0</v>
      </c>
      <c r="K23" s="60">
        <f t="shared" si="4"/>
        <v>0</v>
      </c>
      <c r="L23" s="44">
        <f t="shared" si="1"/>
        <v>750000</v>
      </c>
      <c r="M23" s="62">
        <f>IF(ISBLANK(L23),"  ",IF(L76&gt;0,L23/L76,IF(L23&gt;0,1,0)))</f>
        <v>1.5674060519144277E-4</v>
      </c>
      <c r="N23" s="35"/>
    </row>
    <row r="24" spans="1:14" s="11" customFormat="1" ht="44.25" x14ac:dyDescent="0.55000000000000004">
      <c r="A24" s="68" t="s">
        <v>23</v>
      </c>
      <c r="B24" s="9">
        <f>BOR!B24+LUMCON!B24+LOSFA!B24+'ULS Summary'!B24+'LSU Summary'!B24+SUSummary!B24+LCTCSummary!B24</f>
        <v>2933502</v>
      </c>
      <c r="C24" s="58">
        <f t="shared" si="0"/>
        <v>1</v>
      </c>
      <c r="D24" s="53">
        <f>BOR!D24+LUMCON!D24+LOSFA!D24+'ULS Summary'!D24+'LSU Summary'!D24+SUSummary!D24+LCTCSummary!D24</f>
        <v>0</v>
      </c>
      <c r="E24" s="54">
        <f t="shared" si="5"/>
        <v>0</v>
      </c>
      <c r="F24" s="44">
        <f t="shared" si="2"/>
        <v>2933502</v>
      </c>
      <c r="G24" s="62">
        <f>IF(ISBLANK(F24),"  ",IF(F76&gt;0,F24/F76,IF(F24&gt;0,1,0)))</f>
        <v>6.1188616059334392E-4</v>
      </c>
      <c r="H24" s="9">
        <f>BOR!H24+LUMCON!H24+LOSFA!H24+'ULS Summary'!H24+'LSU Summary'!H24+SUSummary!H24+LCTCSummary!H24</f>
        <v>3400000</v>
      </c>
      <c r="I24" s="58">
        <f t="shared" si="3"/>
        <v>1</v>
      </c>
      <c r="J24" s="53">
        <f>BOR!J24+LUMCON!J24+LOSFA!J24+'ULS Summary'!J24+'LSU Summary'!J24+SUSummary!J24+LCTCSummary!J24</f>
        <v>0</v>
      </c>
      <c r="K24" s="60">
        <f t="shared" si="4"/>
        <v>0</v>
      </c>
      <c r="L24" s="44">
        <f t="shared" si="1"/>
        <v>3400000</v>
      </c>
      <c r="M24" s="62">
        <f>IF(ISBLANK(L24),"  ",IF(L76&gt;0,L24/L76,IF(L24&gt;0,1,0)))</f>
        <v>7.1055741020120721E-4</v>
      </c>
      <c r="N24" s="35"/>
    </row>
    <row r="25" spans="1:14" s="11" customFormat="1" ht="44.25" x14ac:dyDescent="0.55000000000000004">
      <c r="A25" s="68" t="s">
        <v>24</v>
      </c>
      <c r="B25" s="9">
        <f>BOR!B25+LUMCON!B25+LOSFA!B25+'ULS Summary'!B25+'LSU Summary'!B25+SUSummary!B25+LCTCSummary!B25</f>
        <v>210000</v>
      </c>
      <c r="C25" s="58">
        <f t="shared" si="0"/>
        <v>1</v>
      </c>
      <c r="D25" s="53">
        <f>BOR!D25+LUMCON!D25+LOSFA!D25+'ULS Summary'!D25+'LSU Summary'!D25+SUSummary!D25+LCTCSummary!D25</f>
        <v>0</v>
      </c>
      <c r="E25" s="54">
        <f t="shared" si="5"/>
        <v>0</v>
      </c>
      <c r="F25" s="44">
        <f t="shared" si="2"/>
        <v>210000</v>
      </c>
      <c r="G25" s="62">
        <f>IF(ISBLANK(F25),"  ",IF(F76&gt;0,F25/F76,IF(F25&gt;0,1,0)))</f>
        <v>4.3802967826373472E-5</v>
      </c>
      <c r="H25" s="9">
        <f>BOR!H25+LUMCON!H25+LOSFA!H25+'ULS Summary'!H25+'LSU Summary'!H25+SUSummary!H25+LCTCSummary!H25</f>
        <v>210000</v>
      </c>
      <c r="I25" s="58">
        <f t="shared" si="3"/>
        <v>1</v>
      </c>
      <c r="J25" s="53">
        <f>BOR!J25+LUMCON!J25+LOSFA!J25+'ULS Summary'!J25+'LSU Summary'!J25+SUSummary!J25+LCTCSummary!J25</f>
        <v>0</v>
      </c>
      <c r="K25" s="60">
        <f t="shared" si="4"/>
        <v>0</v>
      </c>
      <c r="L25" s="44">
        <f t="shared" si="1"/>
        <v>210000</v>
      </c>
      <c r="M25" s="62">
        <f>IF(ISBLANK(L25),"  ",IF(L76&gt;0,L25/L76,IF(L25&gt;0,1,0)))</f>
        <v>4.3887369453603976E-5</v>
      </c>
      <c r="N25" s="35"/>
    </row>
    <row r="26" spans="1:14" s="11" customFormat="1" ht="44.25" x14ac:dyDescent="0.55000000000000004">
      <c r="A26" s="68" t="s">
        <v>25</v>
      </c>
      <c r="B26" s="9">
        <f>BOR!B26+LUMCON!B26+LOSFA!B26+'ULS Summary'!B26+'LSU Summary'!B26+SUSummary!B26+LCTCSummary!B26</f>
        <v>0</v>
      </c>
      <c r="C26" s="58">
        <f t="shared" si="0"/>
        <v>0</v>
      </c>
      <c r="D26" s="53">
        <f>BOR!D26+LUMCON!D26+LOSFA!D26+'ULS Summary'!D26+'LSU Summary'!D26+SUSummary!D26+LCTCSummary!D26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BOR!H26+LUMCON!H26+LOSFA!H26+'ULS Summary'!H26+'LSU Summary'!H26+SUSummary!H26+LCTCSummary!H26</f>
        <v>0</v>
      </c>
      <c r="I26" s="58">
        <f t="shared" si="3"/>
        <v>0</v>
      </c>
      <c r="J26" s="53">
        <f>BOR!J26+LUMCON!J26+LOSFA!J26+'ULS Summary'!J26+'LSU Summary'!J26+SUSummary!J26+LCTCSummary!J26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BOR!B27+LUMCON!B27+LOSFA!B27+'ULS Summary'!B27+'LSU Summary'!B27+SUSummary!B27+LCTCSummary!B27</f>
        <v>23662640.129999999</v>
      </c>
      <c r="C27" s="58">
        <f t="shared" si="0"/>
        <v>1</v>
      </c>
      <c r="D27" s="53">
        <f>BOR!D27+LUMCON!D27+LOSFA!D27+'ULS Summary'!D27+'LSU Summary'!D27+SUSummary!D27+LCTCSummary!D27</f>
        <v>0</v>
      </c>
      <c r="E27" s="54">
        <f t="shared" si="5"/>
        <v>0</v>
      </c>
      <c r="F27" s="44">
        <f t="shared" si="2"/>
        <v>23662640.129999999</v>
      </c>
      <c r="G27" s="62">
        <f>IF(ISBLANK(F27),"  ",IF(F76&gt;0,F27/F76,IF(F27&gt;0,1,0)))</f>
        <v>4.9356850681021129E-3</v>
      </c>
      <c r="H27" s="9">
        <f>BOR!H27+LUMCON!H27+LOSFA!H27+'ULS Summary'!H27+'LSU Summary'!H27+SUSummary!H27+LCTCSummary!H27</f>
        <v>24230000</v>
      </c>
      <c r="I27" s="58">
        <f t="shared" si="3"/>
        <v>1</v>
      </c>
      <c r="J27" s="53">
        <f>BOR!J27+LUMCON!J27+LOSFA!J27+'ULS Summary'!J27+'LSU Summary'!J27+SUSummary!J27+LCTCSummary!J27</f>
        <v>0</v>
      </c>
      <c r="K27" s="60">
        <f t="shared" si="4"/>
        <v>0</v>
      </c>
      <c r="L27" s="44">
        <f t="shared" si="1"/>
        <v>24230000</v>
      </c>
      <c r="M27" s="62">
        <f>IF(ISBLANK(L27),"  ",IF(L76&gt;0,L27/L76,IF(L27&gt;0,1,0)))</f>
        <v>5.063766485051544E-3</v>
      </c>
      <c r="N27" s="35"/>
    </row>
    <row r="28" spans="1:14" s="11" customFormat="1" ht="44.25" x14ac:dyDescent="0.55000000000000004">
      <c r="A28" s="70" t="s">
        <v>27</v>
      </c>
      <c r="B28" s="9">
        <f>BOR!B28+LUMCON!B28+LOSFA!B28+'ULS Summary'!B28+'LSU Summary'!B28+SUSummary!B28+LCTCSummary!B28</f>
        <v>4622.3500000000004</v>
      </c>
      <c r="C28" s="58">
        <f t="shared" si="0"/>
        <v>1</v>
      </c>
      <c r="D28" s="53">
        <f>BOR!D28+LUMCON!D28+LOSFA!D28+'ULS Summary'!D28+'LSU Summary'!D28+SUSummary!D28+LCTCSummary!D28</f>
        <v>0</v>
      </c>
      <c r="E28" s="54">
        <f t="shared" si="5"/>
        <v>0</v>
      </c>
      <c r="F28" s="44">
        <f t="shared" si="2"/>
        <v>4622.3500000000004</v>
      </c>
      <c r="G28" s="62">
        <f>IF(ISBLANK(F28),"  ",IF(F76&gt;0,F28/F76,IF(F28&gt;0,1,0)))</f>
        <v>9.641554682487497E-7</v>
      </c>
      <c r="H28" s="9">
        <f>BOR!H28+LUMCON!H28+LOSFA!H28+'ULS Summary'!H28+'LSU Summary'!H28+SUSummary!H28+LCTCSummary!H28</f>
        <v>200000</v>
      </c>
      <c r="I28" s="58">
        <f t="shared" si="3"/>
        <v>1</v>
      </c>
      <c r="J28" s="53">
        <f>BOR!J28+LUMCON!J28+LOSFA!J28+'ULS Summary'!J28+'LSU Summary'!J28+SUSummary!J28+LCTCSummary!J28</f>
        <v>0</v>
      </c>
      <c r="K28" s="60">
        <f t="shared" si="4"/>
        <v>0</v>
      </c>
      <c r="L28" s="44">
        <f t="shared" si="1"/>
        <v>200000</v>
      </c>
      <c r="M28" s="62">
        <f>IF(ISBLANK(L28),"  ",IF(L76&gt;0,L28/L76,IF(L28&gt;0,1,0)))</f>
        <v>4.1797494717718072E-5</v>
      </c>
      <c r="N28" s="35"/>
    </row>
    <row r="29" spans="1:14" s="11" customFormat="1" ht="44.25" x14ac:dyDescent="0.55000000000000004">
      <c r="A29" s="70" t="s">
        <v>28</v>
      </c>
      <c r="B29" s="9">
        <f>BOR!B29+LUMCON!B29+LOSFA!B29+'ULS Summary'!B29+'LSU Summary'!B29+SUSummary!B29+LCTCSummary!B29</f>
        <v>10000000</v>
      </c>
      <c r="C29" s="58">
        <f t="shared" si="0"/>
        <v>0.9593369676855017</v>
      </c>
      <c r="D29" s="53">
        <f>BOR!D29+LUMCON!D29+LOSFA!D29+'ULS Summary'!D29+'LSU Summary'!D29+SUSummary!D29+LCTCSummary!D29</f>
        <v>423866</v>
      </c>
      <c r="E29" s="54">
        <f t="shared" si="5"/>
        <v>4.066303231449829E-2</v>
      </c>
      <c r="F29" s="44">
        <f t="shared" si="2"/>
        <v>10423866</v>
      </c>
      <c r="G29" s="62">
        <f>IF(ISBLANK(F29),"  ",IF(F76&gt;0,F29/F76,IF(F29&gt;0,1,0)))</f>
        <v>2.1742679382115633E-3</v>
      </c>
      <c r="H29" s="9">
        <f>BOR!H29+LUMCON!H29+LOSFA!H29+'ULS Summary'!H29+'LSU Summary'!H29+SUSummary!H29+LCTCSummary!H29</f>
        <v>10000000</v>
      </c>
      <c r="I29" s="58">
        <f t="shared" si="3"/>
        <v>0.91743119266055051</v>
      </c>
      <c r="J29" s="53">
        <f>BOR!J29+LUMCON!J29+LOSFA!J29+'ULS Summary'!J29+'LSU Summary'!J29+SUSummary!J29+LCTCSummary!J29</f>
        <v>900000</v>
      </c>
      <c r="K29" s="60">
        <f t="shared" si="4"/>
        <v>8.2568807339449546E-2</v>
      </c>
      <c r="L29" s="44">
        <f t="shared" si="1"/>
        <v>10900000</v>
      </c>
      <c r="M29" s="62">
        <f>IF(ISBLANK(L29),"  ",IF(L76&gt;0,L29/L76,IF(L29&gt;0,1,0)))</f>
        <v>2.2779634621156349E-3</v>
      </c>
      <c r="N29" s="35"/>
    </row>
    <row r="30" spans="1:14" s="11" customFormat="1" ht="44.25" x14ac:dyDescent="0.55000000000000004">
      <c r="A30" s="70" t="s">
        <v>29</v>
      </c>
      <c r="B30" s="9">
        <f>BOR!B30+LUMCON!B30+LOSFA!B30+'ULS Summary'!B30+'LSU Summary'!B30+SUSummary!B30+LCTCSummary!B30</f>
        <v>58167</v>
      </c>
      <c r="C30" s="58">
        <f t="shared" si="0"/>
        <v>1</v>
      </c>
      <c r="D30" s="53">
        <f>BOR!D30+LUMCON!D30+LOSFA!D30+'ULS Summary'!D30+'LSU Summary'!D30+SUSummary!D30+LCTCSummary!D30</f>
        <v>0</v>
      </c>
      <c r="E30" s="54">
        <f>IF(ISBLANK(D30),"  ",IF(F30&gt;0,D30/F30,IF(D30&gt;0,1,0)))</f>
        <v>0</v>
      </c>
      <c r="F30" s="44">
        <f t="shared" si="2"/>
        <v>58167</v>
      </c>
      <c r="G30" s="62">
        <f>IF(ISBLANK(F30),"  ",IF(F77&gt;0,F30/F77,IF(F30&gt;0,1,0)))</f>
        <v>1</v>
      </c>
      <c r="H30" s="9">
        <f>BOR!H30+LUMCON!H30+LOSFA!H30+'ULS Summary'!H30+'LSU Summary'!H30+SUSummary!H30+LCTCSummary!H30</f>
        <v>60000</v>
      </c>
      <c r="I30" s="58">
        <f t="shared" si="3"/>
        <v>1</v>
      </c>
      <c r="J30" s="53">
        <f>BOR!J30+LUMCON!J30+LOSFA!J30+'ULS Summary'!J30+'LSU Summary'!J30+SUSummary!J30+LCTCSummary!J30</f>
        <v>0</v>
      </c>
      <c r="K30" s="60">
        <f>IF(ISBLANK(J30),"  ",IF(L30&gt;0,J30/L30,IF(J30&gt;0,1,0)))</f>
        <v>0</v>
      </c>
      <c r="L30" s="44">
        <f t="shared" si="1"/>
        <v>60000</v>
      </c>
      <c r="M30" s="62">
        <f>IF(ISBLANK(L30),"  ",IF(L77&gt;0,L30/L77,IF(L30&gt;0,1,0)))</f>
        <v>1</v>
      </c>
      <c r="N30" s="35"/>
    </row>
    <row r="31" spans="1:14" s="11" customFormat="1" ht="44.25" x14ac:dyDescent="0.55000000000000004">
      <c r="A31" s="70" t="s">
        <v>30</v>
      </c>
      <c r="B31" s="9">
        <f>BOR!B31+LUMCON!B31+LOSFA!B31+'ULS Summary'!B31+'LSU Summary'!B31+SUSummary!B31+LCTCSummary!B31</f>
        <v>325873</v>
      </c>
      <c r="C31" s="58">
        <f t="shared" si="0"/>
        <v>1</v>
      </c>
      <c r="D31" s="53">
        <f>BOR!D31+LUMCON!D31+LOSFA!D31+'ULS Summary'!D31+'LSU Summary'!D31+SUSummary!D31+LCTCSummary!D31</f>
        <v>0</v>
      </c>
      <c r="E31" s="54">
        <f>IF(ISBLANK(D31),"  ",IF(F31&gt;0,D31/F31,IF(D31&gt;0,1,0)))</f>
        <v>0</v>
      </c>
      <c r="F31" s="44">
        <f t="shared" si="2"/>
        <v>325873</v>
      </c>
      <c r="G31" s="62">
        <f>IF(ISBLANK(F31),"  ",IF(F78&gt;0,F31/F78,IF(F31&gt;0,1,0)))</f>
        <v>1</v>
      </c>
      <c r="H31" s="9">
        <f>BOR!H31+LUMCON!H31+LOSFA!H31+'ULS Summary'!H31+'LSU Summary'!H31+SUSummary!H31+LCTCSummary!H31</f>
        <v>319900</v>
      </c>
      <c r="I31" s="58">
        <f t="shared" si="3"/>
        <v>1</v>
      </c>
      <c r="J31" s="53">
        <f>BOR!J31+LUMCON!J31+LOSFA!J31+'ULS Summary'!J31+'LSU Summary'!J31+SUSummary!J31+LCTCSummary!J31</f>
        <v>0</v>
      </c>
      <c r="K31" s="60">
        <f>IF(ISBLANK(J31),"  ",IF(L31&gt;0,J31/L31,IF(J31&gt;0,1,0)))</f>
        <v>0</v>
      </c>
      <c r="L31" s="44">
        <f t="shared" si="1"/>
        <v>319900</v>
      </c>
      <c r="M31" s="62">
        <f>IF(ISBLANK(L31),"  ",IF(L78&gt;0,L31/L78,IF(L31&gt;0,1,0)))</f>
        <v>1</v>
      </c>
      <c r="N31" s="35"/>
    </row>
    <row r="32" spans="1:14" s="11" customFormat="1" ht="44.25" x14ac:dyDescent="0.55000000000000004">
      <c r="A32" s="70" t="s">
        <v>31</v>
      </c>
      <c r="B32" s="9">
        <f>BOR!B32+LUMCON!B32+LOSFA!B32+'ULS Summary'!B32+'LSU Summary'!B32+SUSummary!B32+LCTCSummary!B32</f>
        <v>62398191</v>
      </c>
      <c r="C32" s="58">
        <f t="shared" si="0"/>
        <v>1</v>
      </c>
      <c r="D32" s="53">
        <f>BOR!D32+LUMCON!D32+LOSFA!D32+'ULS Summary'!D32+'LSU Summary'!D32+SUSummary!D32+LCTCSummary!D32</f>
        <v>0</v>
      </c>
      <c r="E32" s="54">
        <f>IF(ISBLANK(D32),"  ",IF(F32&gt;0,D32/F32,IF(D32&gt;0,1,0)))</f>
        <v>0</v>
      </c>
      <c r="F32" s="44">
        <f t="shared" si="2"/>
        <v>62398191</v>
      </c>
      <c r="G32" s="62">
        <f>IF(ISBLANK(F32),"  ",IF(F79&gt;0,F32/F79,IF(F32&gt;0,1,0)))</f>
        <v>1</v>
      </c>
      <c r="H32" s="9">
        <f>BOR!H32+LUMCON!H32+LOSFA!H32+'ULS Summary'!H32+'LSU Summary'!H32+SUSummary!H32+LCTCSummary!H32</f>
        <v>60261750</v>
      </c>
      <c r="I32" s="58">
        <f t="shared" si="3"/>
        <v>1</v>
      </c>
      <c r="J32" s="53">
        <f>BOR!J32+LUMCON!J32+LOSFA!J32+'ULS Summary'!J32+'LSU Summary'!J32+SUSummary!J32+LCTCSummary!J32</f>
        <v>0</v>
      </c>
      <c r="K32" s="60">
        <f>IF(ISBLANK(J32),"  ",IF(L32&gt;0,J32/L32,IF(J32&gt;0,1,0)))</f>
        <v>0</v>
      </c>
      <c r="L32" s="44">
        <f t="shared" si="1"/>
        <v>60261750</v>
      </c>
      <c r="M32" s="62">
        <f>IF(ISBLANK(L32),"  ",IF(L79&gt;0,L32/L79,IF(L32&gt;0,1,0)))</f>
        <v>1</v>
      </c>
      <c r="N32" s="35"/>
    </row>
    <row r="33" spans="1:14" s="11" customFormat="1" ht="44.25" x14ac:dyDescent="0.55000000000000004">
      <c r="A33" s="131" t="s">
        <v>75</v>
      </c>
      <c r="B33" s="9">
        <f>BOR!B33+LUMCON!B33+LOSFA!B33+'ULS Summary'!B33+'LSU Summary'!B33+SUSummary!B33+LCTCSummary!B33</f>
        <v>188000</v>
      </c>
      <c r="C33" s="58">
        <f>IF(ISBLANK(B33),"  ",IF(F33&gt;0,B33/F33,IF(B33&gt;0,1,0)))</f>
        <v>1</v>
      </c>
      <c r="D33" s="53">
        <f>BOR!D33+LUMCON!D33+LOSFA!D33+'ULS Summary'!D33+'LSU Summary'!D33+SUSummary!D33+LCTCSummary!D33</f>
        <v>0</v>
      </c>
      <c r="E33" s="54">
        <f>IF(ISBLANK(D33),"  ",IF(F33&gt;0,D33/F33,IF(D33&gt;0,1,0)))</f>
        <v>0</v>
      </c>
      <c r="F33" s="44">
        <f t="shared" si="2"/>
        <v>188000</v>
      </c>
      <c r="G33" s="62">
        <f>IF(ISBLANK(F33),"  ",IF(F80&gt;0,F33/F80,IF(F33&gt;0,1,0)))</f>
        <v>1</v>
      </c>
      <c r="H33" s="9">
        <f>BOR!H33+LUMCON!H33+LOSFA!H33+'ULS Summary'!H33+'LSU Summary'!H33+SUSummary!H33+LCTCSummary!H33</f>
        <v>200000</v>
      </c>
      <c r="I33" s="58">
        <f>IF(ISBLANK(H33),"  ",IF(L33&gt;0,H33/L33,IF(H33&gt;0,1,0)))</f>
        <v>1</v>
      </c>
      <c r="J33" s="53">
        <f>BOR!J33+LUMCON!J33+LOSFA!J33+'ULS Summary'!J33+'LSU Summary'!J33+SUSummary!J33+LCTCSummary!J33</f>
        <v>0</v>
      </c>
      <c r="K33" s="60">
        <f>IF(ISBLANK(J33),"  ",IF(L33&gt;0,J33/L33,IF(J33&gt;0,1,0)))</f>
        <v>0</v>
      </c>
      <c r="L33" s="44">
        <f t="shared" si="1"/>
        <v>200000</v>
      </c>
      <c r="M33" s="62">
        <f>IF(ISBLANK(L33),"  ",IF(L80&gt;0,L33/L80,IF(L33&gt;0,1,0)))</f>
        <v>1</v>
      </c>
      <c r="N33" s="35"/>
    </row>
    <row r="34" spans="1:14" s="11" customFormat="1" ht="44.25" x14ac:dyDescent="0.55000000000000004">
      <c r="A34" s="70" t="s">
        <v>32</v>
      </c>
      <c r="B34" s="9">
        <f>BOR!B34+LUMCON!B34+LOSFA!B34+'ULS Summary'!B34+'LSU Summary'!B34+SUSummary!B34+LCTCSummary!B34</f>
        <v>0</v>
      </c>
      <c r="C34" s="58">
        <f t="shared" si="0"/>
        <v>0</v>
      </c>
      <c r="D34" s="53">
        <f>BOR!D34+LUMCON!D34+LOSFA!D34+'ULS Summary'!D34+'LSU Summary'!D34+SUSummary!D34+LCTCSummary!D34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BOR!H34+LUMCON!H34+LOSFA!H34+'ULS Summary'!H34+'LSU Summary'!H34+SUSummary!H34+LCTCSummary!H34</f>
        <v>0</v>
      </c>
      <c r="I34" s="58">
        <f t="shared" si="3"/>
        <v>0</v>
      </c>
      <c r="J34" s="53">
        <f>BOR!J34+LUMCON!J34+LOSFA!J34+'ULS Summary'!J34+'LSU Summary'!J34+SUSummary!J34+LCTCSummary!J34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136"/>
      <c r="C35" s="73" t="s">
        <v>4</v>
      </c>
      <c r="D35" s="139"/>
      <c r="E35" s="74" t="s">
        <v>4</v>
      </c>
      <c r="F35" s="44"/>
      <c r="G35" s="75" t="s">
        <v>4</v>
      </c>
      <c r="H35" s="136"/>
      <c r="I35" s="73" t="s">
        <v>4</v>
      </c>
      <c r="J35" s="139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BOR!B36+LUMCON!B36+LOSFA!B36+'ULS Summary'!B36+'LSU Summary'!B36+SUSummary!B36+LCTCSummary!B36</f>
        <v>0</v>
      </c>
      <c r="C36" s="58">
        <f t="shared" si="0"/>
        <v>0</v>
      </c>
      <c r="D36" s="53">
        <f>BOR!D36+LUMCON!D36+LOSFA!D36+'ULS Summary'!D36+'LSU Summary'!D36+SUSummary!D36+LCTCSummary!D36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BOR!H36+LUMCON!H36+LOSFA!H36+'ULS Summary'!H36+'LSU Summary'!H36+SUSummary!H36+LCTCSummary!H36</f>
        <v>0</v>
      </c>
      <c r="I36" s="58">
        <f>IF(ISBLANK(H36),"  ",IF(L36&gt;0,H36/L36,IF(H36&gt;0,1,0)))</f>
        <v>0</v>
      </c>
      <c r="J36" s="53">
        <f>BOR!J36+LUMCON!J36+LOSFA!J36+'ULS Summary'!J36+'LSU Summary'!J36+SUSummary!J36+LCTCSummary!J36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BOR!B38+LUMCON!B38+LOSFA!B38+'ULS Summary'!B38+'LSU Summary'!B38+SUSummary!B38+LCTCSummary!B38</f>
        <v>0</v>
      </c>
      <c r="C38" s="58">
        <f t="shared" si="0"/>
        <v>0</v>
      </c>
      <c r="D38" s="53">
        <f>BOR!D38+LUMCON!D38+LOSFA!D38+'ULS Summary'!D38+'LSU Summary'!D38+SUSummary!D38+LCTCSummary!D38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BOR!H38+LUMCON!H38+LOSFA!H38+'ULS Summary'!H38+'LSU Summary'!H38+SUSummary!H38+LCTCSummary!H38</f>
        <v>0</v>
      </c>
      <c r="I38" s="58">
        <f>IF(ISBLANK(H38),"  ",IF(L38&gt;0,H38/L38,IF(H38&gt;0,1,0)))</f>
        <v>0</v>
      </c>
      <c r="J38" s="53">
        <f>BOR!J38+LUMCON!J38+LOSFA!J38+'ULS Summary'!J38+'LSU Summary'!J38+SUSummary!J38+LCTCSummary!J38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76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229">
        <f>B39+B38+B36+B34+B29+B28+B26+B27+B25+B24+B23+B22+B21+B20+B19+B18+B17+B16+B14+B13+B30+B31+B32+B33</f>
        <v>1167489520</v>
      </c>
      <c r="C40" s="80">
        <f t="shared" si="0"/>
        <v>0.9989673066724748</v>
      </c>
      <c r="D40" s="229">
        <f>D39+D38+D36+D34+D29+D28+D26+D27+D25+D24+D23+D22+D21+D20+D19+D18+D17+D16+D14+D13+D30+D31+D32+D33</f>
        <v>1206905</v>
      </c>
      <c r="E40" s="81">
        <f>IF(ISBLANK(D40),"  ",IF(F40&gt;0,D40/F40,IF(D40&gt;0,1,0)))</f>
        <v>1.0326933275251527E-3</v>
      </c>
      <c r="F40" s="229">
        <f>F39+F38+F36+F34+F29+F28+F26+F27+F25+F24+F23+F22+F21+F20+F19+F18+F17+F16+F14+F13+F30+F31+F32+F33</f>
        <v>1168696425</v>
      </c>
      <c r="G40" s="82">
        <f>IF(ISBLANK(F40),"  ",IF(F76&gt;0,F40/F76,IF(F40&gt;0,1,0)))</f>
        <v>0.2437731995384414</v>
      </c>
      <c r="H40" s="229">
        <f>H39+H38+H36+H34+H29+H28+H26+H27+H25+H24+H23+H22+H21+H20+H19+H18+H17+H16+H14+H13+H30+H31+H32+H33</f>
        <v>1094801855</v>
      </c>
      <c r="I40" s="80">
        <f>IF(ISBLANK(H40),"  ",IF(L40&gt;0,H40/L40,IF(H40&gt;0,1,0)))</f>
        <v>0.99917860867361585</v>
      </c>
      <c r="J40" s="229">
        <f>J39+J38+J36+J34+J29+J28+J26+J27+J25+J24+J23+J22+J21+J20+J19+J18+J17+J16+J14+J13+J30+J31+J32+J33</f>
        <v>900000</v>
      </c>
      <c r="K40" s="83">
        <f>IF(ISBLANK(J40),"  ",IF(L40&gt;0,J40/L40,IF(J40&gt;0,1,0)))</f>
        <v>8.2139132638412847E-4</v>
      </c>
      <c r="L40" s="229">
        <f>L39+L38+L36+L34+L29+L28+L26+L27+L25+L24+L23+L22+L21+L20+L19+L18+L17+L16+L14+L13+L30+L31+L32+L33</f>
        <v>1095701855</v>
      </c>
      <c r="M40" s="82">
        <f>IF(ISBLANK(L40),"  ",IF(L76&gt;0,L40/L76,IF(L40&gt;0,1,0)))</f>
        <v>0.22898796248278194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63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BOR!B42+LUMCON!B42+LOSFA!B42+'ULS Summary'!B42+'LSU Summary'!B42+SUSummary!B42+LCTCSummary!B42</f>
        <v>0</v>
      </c>
      <c r="C42" s="52">
        <f t="shared" si="0"/>
        <v>0</v>
      </c>
      <c r="D42" s="53">
        <f>BOR!D42+LUMCON!D42+LOSFA!D42+'ULS Summary'!D42+'LSU Summary'!D42+SUSummary!D42+LCTCSummary!D42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BOR!H42+LUMCON!H42+LOSFA!H42+'ULS Summary'!H42+'LSU Summary'!H42+SUSummary!H42+LCTCSummary!H42</f>
        <v>0</v>
      </c>
      <c r="I42" s="52">
        <f t="shared" ref="I42:I48" si="7">IF(ISBLANK(H42),"  ",IF(L42&gt;0,H42/L42,IF(H42&gt;0,1,0)))</f>
        <v>0</v>
      </c>
      <c r="J42" s="53">
        <f>BOR!J42+LUMCON!J42+LOSFA!J42+'ULS Summary'!J42+'LSU Summary'!J42+SUSummary!J42+LCTCSummary!J42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BOR!B43+LUMCON!B43+LOSFA!B43+'ULS Summary'!B43+'LSU Summary'!B43+SUSummary!B43+LCTCSummary!B43</f>
        <v>0</v>
      </c>
      <c r="C43" s="58">
        <f t="shared" si="0"/>
        <v>0</v>
      </c>
      <c r="D43" s="53">
        <f>BOR!D43+LUMCON!D43+LOSFA!D43+'ULS Summary'!D43+'LSU Summary'!D43+SUSummary!D43+LCTCSummary!D43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BOR!H43+LUMCON!H43+LOSFA!H43+'ULS Summary'!H43+'LSU Summary'!H43+SUSummary!H43+LCTCSummary!H43</f>
        <v>0</v>
      </c>
      <c r="I43" s="58">
        <f t="shared" si="7"/>
        <v>0</v>
      </c>
      <c r="J43" s="53">
        <f>BOR!J43+LUMCON!J43+LOSFA!J43+'ULS Summary'!J43+'LSU Summary'!J43+SUSummary!J43+LCTCSummary!J43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BOR!B44+LUMCON!B44+LOSFA!B44+'ULS Summary'!B44+'LSU Summary'!B44+SUSummary!B44+LCTCSummary!B44</f>
        <v>0</v>
      </c>
      <c r="C44" s="58">
        <f t="shared" si="0"/>
        <v>0</v>
      </c>
      <c r="D44" s="53">
        <f>BOR!D44+LUMCON!D44+LOSFA!D44+'ULS Summary'!D44+'LSU Summary'!D44+SUSummary!D44+LCTCSummary!D44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BOR!H44+LUMCON!H44+LOSFA!H44+'ULS Summary'!H44+'LSU Summary'!H44+SUSummary!H44+LCTCSummary!H44</f>
        <v>0</v>
      </c>
      <c r="I44" s="58">
        <f t="shared" si="7"/>
        <v>0</v>
      </c>
      <c r="J44" s="53">
        <f>BOR!J44+LUMCON!J44+LOSFA!J44+'ULS Summary'!J44+'LSU Summary'!J44+SUSummary!J44+LCTCSummary!J44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BOR!B45+LUMCON!B45+LOSFA!B45+'ULS Summary'!B45+'LSU Summary'!B45+SUSummary!B45+LCTCSummary!B45</f>
        <v>10833837.779999999</v>
      </c>
      <c r="C45" s="58">
        <f t="shared" si="0"/>
        <v>0.89403769907270003</v>
      </c>
      <c r="D45" s="53">
        <f>BOR!D45+LUMCON!D45+LOSFA!D45+'ULS Summary'!D45+'LSU Summary'!D45+SUSummary!D45+LCTCSummary!D45</f>
        <v>1284038</v>
      </c>
      <c r="E45" s="60">
        <f t="shared" si="6"/>
        <v>0.10596230092729998</v>
      </c>
      <c r="F45" s="78">
        <f>D45+B45</f>
        <v>12117875.779999999</v>
      </c>
      <c r="G45" s="62">
        <f>IF(ISBLANK(F45),"  ",IF(D76&gt;0,F45/D76,IF(F45&gt;0,1,0)))</f>
        <v>5.4748037315896225E-3</v>
      </c>
      <c r="H45" s="9">
        <f>BOR!H45+LUMCON!H45+LOSFA!H45+'ULS Summary'!H45+'LSU Summary'!H45+SUSummary!H45+LCTCSummary!H45</f>
        <v>10741017</v>
      </c>
      <c r="I45" s="58">
        <f t="shared" si="7"/>
        <v>0.8907751058068476</v>
      </c>
      <c r="J45" s="53">
        <f>BOR!J45+LUMCON!J45+LOSFA!J45+'ULS Summary'!J45+'LSU Summary'!J45+SUSummary!J45+LCTCSummary!J45</f>
        <v>1317040</v>
      </c>
      <c r="K45" s="60">
        <f t="shared" si="8"/>
        <v>0.10922489419315234</v>
      </c>
      <c r="L45" s="78">
        <f>J45+H45</f>
        <v>12058057</v>
      </c>
      <c r="M45" s="62">
        <f>IF(ISBLANK(L45),"  ",IF(J76&gt;0,L45/J76,IF(L45&gt;0,1,0)))</f>
        <v>5.4953664301163755E-3</v>
      </c>
      <c r="N45" s="35"/>
    </row>
    <row r="46" spans="1:14" s="11" customFormat="1" ht="44.25" x14ac:dyDescent="0.55000000000000004">
      <c r="A46" s="88" t="s">
        <v>43</v>
      </c>
      <c r="B46" s="9">
        <f>BOR!B46+LUMCON!B46+LOSFA!B46+'ULS Summary'!B46+'LSU Summary'!B46+SUSummary!B46+LCTCSummary!B46</f>
        <v>4882088.6400000006</v>
      </c>
      <c r="C46" s="58">
        <f t="shared" si="0"/>
        <v>0.99725667472895174</v>
      </c>
      <c r="D46" s="53">
        <f>BOR!D46+LUMCON!D46+LOSFA!D46+'ULS Summary'!D46+'LSU Summary'!D46+SUSummary!D46+LCTCSummary!D46</f>
        <v>13430</v>
      </c>
      <c r="E46" s="60">
        <f t="shared" si="6"/>
        <v>2.7433252710482988E-3</v>
      </c>
      <c r="F46" s="78">
        <f>D46+B46</f>
        <v>4895518.6400000006</v>
      </c>
      <c r="G46" s="62">
        <f>IF(ISBLANK(F46),"  ",IF(F76&gt;0,F46/F76,IF(F46&gt;0,1,0)))</f>
        <v>1.0211345022920553E-3</v>
      </c>
      <c r="H46" s="9">
        <f>BOR!H46+LUMCON!H46+LOSFA!H46+'ULS Summary'!H46+'LSU Summary'!H46+SUSummary!H46+LCTCSummary!H46</f>
        <v>15675858</v>
      </c>
      <c r="I46" s="58">
        <f t="shared" si="7"/>
        <v>1</v>
      </c>
      <c r="J46" s="53">
        <f>BOR!J46+LUMCON!J46+LOSFA!J46+'ULS Summary'!J46+'LSU Summary'!J46+SUSummary!J46+LCTCSummary!J46</f>
        <v>0</v>
      </c>
      <c r="K46" s="60">
        <f t="shared" si="8"/>
        <v>0</v>
      </c>
      <c r="L46" s="78">
        <f>J46+H46</f>
        <v>15675858</v>
      </c>
      <c r="M46" s="62">
        <f>IF(ISBLANK(L46),"  ",IF(L76&gt;0,L46/L76,IF(L46&gt;0,1,0)))</f>
        <v>3.2760579597534926E-3</v>
      </c>
      <c r="N46" s="35"/>
    </row>
    <row r="47" spans="1:14" s="85" customFormat="1" ht="45" x14ac:dyDescent="0.6">
      <c r="A47" s="86" t="s">
        <v>44</v>
      </c>
      <c r="B47" s="143">
        <f>B46+B45+B44+B43+B42</f>
        <v>15715926.42</v>
      </c>
      <c r="C47" s="80">
        <f t="shared" si="0"/>
        <v>0.92373843996264671</v>
      </c>
      <c r="D47" s="144">
        <f>D46+D45+D44+D43+D42</f>
        <v>1297468</v>
      </c>
      <c r="E47" s="83">
        <f t="shared" si="6"/>
        <v>7.6261560037353196E-2</v>
      </c>
      <c r="F47" s="92">
        <f>F46+F45+F44+F43+F42</f>
        <v>17013394.420000002</v>
      </c>
      <c r="G47" s="82">
        <f>IF(ISBLANK(F47),"  ",IF(F76&gt;0,F47/F76,IF(F47&gt;0,1,0)))</f>
        <v>3.5487484209364858E-3</v>
      </c>
      <c r="H47" s="143">
        <f>H46+H45+H44+H43+H42</f>
        <v>26416875</v>
      </c>
      <c r="I47" s="80">
        <f t="shared" si="7"/>
        <v>0.95251157292434196</v>
      </c>
      <c r="J47" s="144">
        <f>J46+J45+J44+J43+J42</f>
        <v>1317040</v>
      </c>
      <c r="K47" s="83">
        <f t="shared" si="8"/>
        <v>4.7488427075658091E-2</v>
      </c>
      <c r="L47" s="92">
        <f>L46+L45+L44+L43+L42</f>
        <v>27733915</v>
      </c>
      <c r="M47" s="82">
        <f>IF(ISBLANK(L47),"  ",IF(L76&gt;0,L47/L76,IF(L47&gt;0,1,0)))</f>
        <v>5.79604082857071E-3</v>
      </c>
      <c r="N47" s="84"/>
    </row>
    <row r="48" spans="1:14" s="85" customFormat="1" ht="45" x14ac:dyDescent="0.6">
      <c r="A48" s="93" t="s">
        <v>45</v>
      </c>
      <c r="B48" s="133">
        <f>BOR!B48+LUMCON!B48+LOSFA!B48+'ULS Summary'!B48+'LSU Summary'!B48+SUSummary!B48+LCTCSummary!B48</f>
        <v>0</v>
      </c>
      <c r="C48" s="80">
        <f t="shared" si="0"/>
        <v>0</v>
      </c>
      <c r="D48" s="142">
        <f>BOR!D48+LUMCON!D48+LOSFA!D48+'ULS Summary'!D48+'LSU Summary'!D48+SUSummary!D48+LCTCSummary!D48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BOR!H48+LUMCON!H48+LOSFA!H48+'ULS Summary'!H48+'LSU Summary'!H48+SUSummary!H48+LCTCSummary!H48</f>
        <v>0</v>
      </c>
      <c r="I48" s="80">
        <f t="shared" si="7"/>
        <v>0</v>
      </c>
      <c r="J48" s="142">
        <f>BOR!J48+LUMCON!J48+LOSFA!J48+'ULS Summary'!J48+'LSU Summary'!J48+SUSummary!J48+LCTCSummary!J48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BOR!B50+LUMCON!B50+LOSFA!B50+'ULS Summary'!B50+'LSU Summary'!B50+SUSummary!B50+LCTCSummary!B50</f>
        <v>996640426.95999992</v>
      </c>
      <c r="C50" s="52">
        <f t="shared" si="0"/>
        <v>0.98248760078562269</v>
      </c>
      <c r="D50" s="53">
        <f>BOR!D50+LUMCON!D50+LOSFA!D50+'ULS Summary'!D50+'LSU Summary'!D50+SUSummary!D50+LCTCSummary!D50</f>
        <v>17764666.969999999</v>
      </c>
      <c r="E50" s="54">
        <f t="shared" ref="E50:E67" si="9">IF(ISBLANK(D50),"  ",IF(F50&gt;0,D50/F50,IF(D50&gt;0,1,0)))</f>
        <v>1.7512399214377236E-2</v>
      </c>
      <c r="F50" s="101">
        <f t="shared" ref="F50:F55" si="10">D50+B50</f>
        <v>1014405093.9299999</v>
      </c>
      <c r="G50" s="56">
        <f>IF(ISBLANK(F50),"  ",IF(F76&gt;0,F50/F76,IF(F50&gt;0,1,0)))</f>
        <v>0.21159025567773879</v>
      </c>
      <c r="H50" s="9">
        <f>BOR!H50+LUMCON!H50+LOSFA!H50+'ULS Summary'!H50+'LSU Summary'!H50+SUSummary!H50+LCTCSummary!H50</f>
        <v>1019015186.38</v>
      </c>
      <c r="I50" s="52">
        <f t="shared" ref="I50:I67" si="11">IF(ISBLANK(H50),"  ",IF(L50&gt;0,H50/L50,IF(H50&gt;0,1,0)))</f>
        <v>0.98190719099399904</v>
      </c>
      <c r="J50" s="53">
        <f>BOR!J50+LUMCON!J50+LOSFA!J50+'ULS Summary'!J50+'LSU Summary'!J50+SUSummary!J50+LCTCSummary!J50</f>
        <v>18776568</v>
      </c>
      <c r="K50" s="54">
        <f t="shared" ref="K50:K67" si="12">IF(ISBLANK(J50),"  ",IF(L50&gt;0,J50/L50,IF(J50&gt;0,1,0)))</f>
        <v>1.8092809006000962E-2</v>
      </c>
      <c r="L50" s="101">
        <f t="shared" ref="L50:L66" si="13">J50+H50</f>
        <v>1037791754.38</v>
      </c>
      <c r="M50" s="56">
        <f>IF(ISBLANK(L50),"  ",IF(L76&gt;0,L50/L76,IF(L50&gt;0,1,0)))</f>
        <v>0.2168854768589471</v>
      </c>
      <c r="N50" s="35"/>
    </row>
    <row r="51" spans="1:14" s="11" customFormat="1" ht="44.25" x14ac:dyDescent="0.55000000000000004">
      <c r="A51" s="41" t="s">
        <v>48</v>
      </c>
      <c r="B51" s="9">
        <f>BOR!B51+LUMCON!B51+LOSFA!B51+'ULS Summary'!B51+'LSU Summary'!B51+SUSummary!B51+LCTCSummary!B51</f>
        <v>162183785</v>
      </c>
      <c r="C51" s="58">
        <f t="shared" si="0"/>
        <v>0.99950562048557845</v>
      </c>
      <c r="D51" s="53">
        <f>BOR!D51+LUMCON!D51+LOSFA!D51+'ULS Summary'!D51+'LSU Summary'!D51+SUSummary!D51+LCTCSummary!D51</f>
        <v>80220</v>
      </c>
      <c r="E51" s="60">
        <f t="shared" si="9"/>
        <v>4.9437951442157487E-4</v>
      </c>
      <c r="F51" s="102">
        <f t="shared" si="10"/>
        <v>162264005</v>
      </c>
      <c r="G51" s="62">
        <f>IF(ISBLANK(F51),"  ",IF(F76&gt;0,F51/F76,IF(F51&gt;0,1,0)))</f>
        <v>3.3845928525683355E-2</v>
      </c>
      <c r="H51" s="9">
        <f>BOR!H51+LUMCON!H51+LOSFA!H51+'ULS Summary'!H51+'LSU Summary'!H51+SUSummary!H51+LCTCSummary!H51</f>
        <v>161515271.16499999</v>
      </c>
      <c r="I51" s="58">
        <f t="shared" si="11"/>
        <v>0.99960885878208694</v>
      </c>
      <c r="J51" s="53">
        <f>BOR!J51+LUMCON!J51+LOSFA!J51+'ULS Summary'!J51+'LSU Summary'!J51+SUSummary!J51+LCTCSummary!J51</f>
        <v>63200</v>
      </c>
      <c r="K51" s="60">
        <f t="shared" si="12"/>
        <v>3.9114121791300834E-4</v>
      </c>
      <c r="L51" s="102">
        <f t="shared" si="13"/>
        <v>161578471.16499999</v>
      </c>
      <c r="M51" s="62">
        <f>IF(ISBLANK(L51),"  ",IF(L76&gt;0,L51/L76,IF(L51&gt;0,1,0)))</f>
        <v>3.3767876475080241E-2</v>
      </c>
      <c r="N51" s="35"/>
    </row>
    <row r="52" spans="1:14" s="11" customFormat="1" ht="44.25" x14ac:dyDescent="0.55000000000000004">
      <c r="A52" s="103" t="s">
        <v>49</v>
      </c>
      <c r="B52" s="9">
        <f>BOR!B52+LUMCON!B52+LOSFA!B52+'ULS Summary'!B52+'LSU Summary'!B52+SUSummary!B52+LCTCSummary!B52</f>
        <v>36053142.969999999</v>
      </c>
      <c r="C52" s="58">
        <f t="shared" si="0"/>
        <v>0.78348486725635624</v>
      </c>
      <c r="D52" s="53">
        <f>BOR!D52+LUMCON!D52+LOSFA!D52+'ULS Summary'!D52+'LSU Summary'!D52+SUSummary!D52+LCTCSummary!D52</f>
        <v>9963244.1699999999</v>
      </c>
      <c r="E52" s="60">
        <f t="shared" si="9"/>
        <v>0.21651513274364373</v>
      </c>
      <c r="F52" s="106">
        <f t="shared" si="10"/>
        <v>46016387.140000001</v>
      </c>
      <c r="G52" s="62">
        <f>IF(ISBLANK(F52),"  ",IF(F76&gt;0,F52/F76,IF(F52&gt;0,1,0)))</f>
        <v>9.5983539303779331E-3</v>
      </c>
      <c r="H52" s="9">
        <f>BOR!H52+LUMCON!H52+LOSFA!H52+'ULS Summary'!H52+'LSU Summary'!H52+SUSummary!H52+LCTCSummary!H52</f>
        <v>37810632</v>
      </c>
      <c r="I52" s="58">
        <f t="shared" si="11"/>
        <v>0.82287932786268103</v>
      </c>
      <c r="J52" s="53">
        <f>BOR!J52+LUMCON!J52+LOSFA!J52+'ULS Summary'!J52+'LSU Summary'!J52+SUSummary!J52+LCTCSummary!J52</f>
        <v>8138550</v>
      </c>
      <c r="K52" s="60">
        <f t="shared" si="12"/>
        <v>0.177120672137319</v>
      </c>
      <c r="L52" s="106">
        <f t="shared" si="13"/>
        <v>45949182</v>
      </c>
      <c r="M52" s="62">
        <f>IF(ISBLANK(L52),"  ",IF(L76&gt;0,L52/L76,IF(L52&gt;0,1,0)))</f>
        <v>9.6028034596423312E-3</v>
      </c>
      <c r="N52" s="35"/>
    </row>
    <row r="53" spans="1:14" s="11" customFormat="1" ht="44.25" x14ac:dyDescent="0.55000000000000004">
      <c r="A53" s="103" t="s">
        <v>50</v>
      </c>
      <c r="B53" s="9">
        <f>BOR!B53+LUMCON!B53+LOSFA!B53+'ULS Summary'!B53+'LSU Summary'!B53+SUSummary!B53+LCTCSummary!B53</f>
        <v>19847625.640000001</v>
      </c>
      <c r="C53" s="58">
        <f t="shared" si="0"/>
        <v>0.95769549851749258</v>
      </c>
      <c r="D53" s="53">
        <f>BOR!D53+LUMCON!D53+LOSFA!D53+'ULS Summary'!D53+'LSU Summary'!D53+SUSummary!D53+LCTCSummary!D53</f>
        <v>876733.69</v>
      </c>
      <c r="E53" s="60">
        <f t="shared" si="9"/>
        <v>4.2304501482507341E-2</v>
      </c>
      <c r="F53" s="106">
        <f t="shared" si="10"/>
        <v>20724359.330000002</v>
      </c>
      <c r="G53" s="62">
        <f>IF(ISBLANK(F53),"  ",IF(F76&gt;0,F53/F76,IF(F53&gt;0,1,0)))</f>
        <v>4.3228021188294902E-3</v>
      </c>
      <c r="H53" s="9">
        <f>BOR!H53+LUMCON!H53+LOSFA!H53+'ULS Summary'!H53+'LSU Summary'!H53+SUSummary!H53+LCTCSummary!H53</f>
        <v>19938405.330499999</v>
      </c>
      <c r="I53" s="58">
        <f t="shared" si="11"/>
        <v>0.94873133989968972</v>
      </c>
      <c r="J53" s="53">
        <f>BOR!J53+LUMCON!J53+LOSFA!J53+'ULS Summary'!J53+'LSU Summary'!J53+SUSummary!J53+LCTCSummary!J53</f>
        <v>1077455</v>
      </c>
      <c r="K53" s="60">
        <f t="shared" si="12"/>
        <v>5.126866010031033E-2</v>
      </c>
      <c r="L53" s="106">
        <f t="shared" si="13"/>
        <v>21015860.330499999</v>
      </c>
      <c r="M53" s="62">
        <f>IF(ISBLANK(L53),"  ",IF(L76&gt;0,L53/L76,IF(L53&gt;0,1,0)))</f>
        <v>4.3920515557618724E-3</v>
      </c>
      <c r="N53" s="35"/>
    </row>
    <row r="54" spans="1:14" s="11" customFormat="1" ht="44.25" x14ac:dyDescent="0.55000000000000004">
      <c r="A54" s="103" t="s">
        <v>51</v>
      </c>
      <c r="B54" s="9">
        <f>BOR!B54+LUMCON!B54+LOSFA!B54+'ULS Summary'!B54+'LSU Summary'!B54+SUSummary!B54+LCTCSummary!B54</f>
        <v>0</v>
      </c>
      <c r="C54" s="58">
        <f>IF(ISBLANK(B54),"  ",IF(F54&gt;0,B54/F54,IF(B54&gt;0,1,0)))</f>
        <v>0</v>
      </c>
      <c r="D54" s="53">
        <f>BOR!D54+LUMCON!D54+LOSFA!D54+'ULS Summary'!D54+'LSU Summary'!D54+SUSummary!D54+LCTCSummary!D54</f>
        <v>16713591.07</v>
      </c>
      <c r="E54" s="60">
        <f>IF(ISBLANK(D54),"  ",IF(F54&gt;0,D54/F54,IF(D54&gt;0,1,0)))</f>
        <v>1</v>
      </c>
      <c r="F54" s="106">
        <f t="shared" si="10"/>
        <v>16713591.07</v>
      </c>
      <c r="G54" s="62">
        <f>IF(ISBLANK(F54),"  ",IF(F78&gt;0,F54/F78,IF(F54&gt;0,1,0)))</f>
        <v>1</v>
      </c>
      <c r="H54" s="9">
        <f>BOR!H54+LUMCON!H54+LOSFA!H54+'ULS Summary'!H54+'LSU Summary'!H54+SUSummary!H54+LCTCSummary!H54</f>
        <v>0</v>
      </c>
      <c r="I54" s="58">
        <f>IF(ISBLANK(H54),"  ",IF(L54&gt;0,H54/L54,IF(H54&gt;0,1,0)))</f>
        <v>0</v>
      </c>
      <c r="J54" s="53">
        <f>BOR!J54+LUMCON!J54+LOSFA!J54+'ULS Summary'!J54+'LSU Summary'!J54+SUSummary!J54+LCTCSummary!J54</f>
        <v>15786702</v>
      </c>
      <c r="K54" s="60">
        <f>IF(ISBLANK(J54),"  ",IF(L54&gt;0,J54/L54,IF(J54&gt;0,1,0)))</f>
        <v>1</v>
      </c>
      <c r="L54" s="106">
        <f t="shared" si="13"/>
        <v>15786702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BOR!B55+LUMCON!B55+LOSFA!B55+'ULS Summary'!B55+'LSU Summary'!B55+SUSummary!B55+LCTCSummary!B55</f>
        <v>65329602.650000006</v>
      </c>
      <c r="C55" s="58">
        <f t="shared" si="0"/>
        <v>0.28891753731967973</v>
      </c>
      <c r="D55" s="53">
        <f>BOR!D55+LUMCON!D55+LOSFA!D55+'ULS Summary'!D55+'LSU Summary'!D55+SUSummary!D55+LCTCSummary!D55</f>
        <v>160788905.96000001</v>
      </c>
      <c r="E55" s="60">
        <f t="shared" si="9"/>
        <v>0.71108246268032027</v>
      </c>
      <c r="F55" s="102">
        <f t="shared" si="10"/>
        <v>226118508.61000001</v>
      </c>
      <c r="G55" s="62">
        <f>IF(ISBLANK(F55),"  ",IF(F76&gt;0,F55/F76,IF(F55&gt;0,1,0)))</f>
        <v>4.7165055988530394E-2</v>
      </c>
      <c r="H55" s="9">
        <f>BOR!H55+LUMCON!H55+LOSFA!H55+'ULS Summary'!H55+'LSU Summary'!H55+SUSummary!H55+LCTCSummary!H55</f>
        <v>87786815.734999999</v>
      </c>
      <c r="I55" s="58">
        <f t="shared" si="11"/>
        <v>0.35381663566846344</v>
      </c>
      <c r="J55" s="53">
        <f>BOR!J55+LUMCON!J55+LOSFA!J55+'ULS Summary'!J55+'LSU Summary'!J55+SUSummary!J55+LCTCSummary!J55</f>
        <v>160327057.06</v>
      </c>
      <c r="K55" s="60">
        <f t="shared" si="12"/>
        <v>0.64618336433153656</v>
      </c>
      <c r="L55" s="102">
        <f t="shared" si="13"/>
        <v>248113872.79500002</v>
      </c>
      <c r="M55" s="62">
        <f>IF(ISBLANK(L55),"  ",IF(L76&gt;0,L55/L76,IF(L55&gt;0,1,0)))</f>
        <v>5.1852691437707932E-2</v>
      </c>
      <c r="N55" s="35"/>
    </row>
    <row r="56" spans="1:14" s="85" customFormat="1" ht="45" x14ac:dyDescent="0.6">
      <c r="A56" s="93" t="s">
        <v>53</v>
      </c>
      <c r="B56" s="143">
        <f>B55+B53+B52+B51+B50</f>
        <v>1280054583.2199998</v>
      </c>
      <c r="C56" s="80">
        <f t="shared" si="0"/>
        <v>0.86126931584554245</v>
      </c>
      <c r="D56" s="144">
        <f>D55+D53+D52+D51+D50+D54</f>
        <v>206187361.85999998</v>
      </c>
      <c r="E56" s="83">
        <f t="shared" si="9"/>
        <v>0.13873068415445747</v>
      </c>
      <c r="F56" s="107">
        <f>F55+F53+F52+F51+F50+F54</f>
        <v>1486241945.0799999</v>
      </c>
      <c r="G56" s="82">
        <f>IF(ISBLANK(F56),"  ",IF(F76&gt;0,F56/F76,IF(F56&gt;0,1,0)))</f>
        <v>0.31000861001212365</v>
      </c>
      <c r="H56" s="143">
        <f>H55+H53+H52+H51+H50</f>
        <v>1326066310.6104999</v>
      </c>
      <c r="I56" s="80">
        <f t="shared" si="11"/>
        <v>0.86657642804674317</v>
      </c>
      <c r="J56" s="144">
        <f>J55+J53+J52+J51+J50+J54</f>
        <v>204169532.06</v>
      </c>
      <c r="K56" s="83">
        <f t="shared" si="12"/>
        <v>0.13342357195325683</v>
      </c>
      <c r="L56" s="102">
        <f t="shared" si="13"/>
        <v>1530235842.6704998</v>
      </c>
      <c r="M56" s="82">
        <f>IF(ISBLANK(L56),"  ",IF(L76&gt;0,L56/L76,IF(L56&gt;0,1,0)))</f>
        <v>0.31980012275441538</v>
      </c>
      <c r="N56" s="84"/>
    </row>
    <row r="57" spans="1:14" s="11" customFormat="1" ht="44.25" x14ac:dyDescent="0.55000000000000004">
      <c r="A57" s="51" t="s">
        <v>54</v>
      </c>
      <c r="B57" s="9">
        <f>BOR!B57+LUMCON!B57+LOSFA!B57+'ULS Summary'!B57+'LSU Summary'!B57+SUSummary!B57+LCTCSummary!B57</f>
        <v>0</v>
      </c>
      <c r="C57" s="58">
        <f t="shared" si="0"/>
        <v>0</v>
      </c>
      <c r="D57" s="53">
        <f>BOR!D57+LUMCON!D57+LOSFA!D57+'ULS Summary'!D57+'LSU Summary'!D57+SUSummary!D57+LCTCSummary!D57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BOR!H57+LUMCON!H57+LOSFA!H57+'ULS Summary'!H57+'LSU Summary'!H57+SUSummary!H57+LCTCSummary!H57</f>
        <v>0</v>
      </c>
      <c r="I57" s="58">
        <f t="shared" si="11"/>
        <v>0</v>
      </c>
      <c r="J57" s="53">
        <f>BOR!J57+LUMCON!J57+LOSFA!J57+'ULS Summary'!J57+'LSU Summary'!J57+SUSummary!J57+LCTCSummary!J57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BOR!B58+LUMCON!B58+LOSFA!B58+'ULS Summary'!B58+'LSU Summary'!B58+SUSummary!B58+LCTCSummary!B58</f>
        <v>0</v>
      </c>
      <c r="C58" s="58">
        <f t="shared" si="0"/>
        <v>0</v>
      </c>
      <c r="D58" s="53">
        <f>BOR!D58+LUMCON!D58+LOSFA!D58+'ULS Summary'!D58+'LSU Summary'!D58+SUSummary!D58+LCTCSummary!D58</f>
        <v>9648255</v>
      </c>
      <c r="E58" s="60">
        <f t="shared" si="9"/>
        <v>1</v>
      </c>
      <c r="F58" s="44">
        <f t="shared" si="14"/>
        <v>9648255</v>
      </c>
      <c r="G58" s="62">
        <f>IF(ISBLANK(F58),"  ",IF(F76&gt;0,F58/F76,IF(F58&gt;0,1,0)))</f>
        <v>2.012486682598319E-3</v>
      </c>
      <c r="H58" s="9">
        <f>BOR!H58+LUMCON!H58+LOSFA!H58+'ULS Summary'!H58+'LSU Summary'!H58+SUSummary!H58+LCTCSummary!H58</f>
        <v>0</v>
      </c>
      <c r="I58" s="58">
        <f t="shared" si="11"/>
        <v>0</v>
      </c>
      <c r="J58" s="53">
        <f>BOR!J58+LUMCON!J58+LOSFA!J58+'ULS Summary'!J58+'LSU Summary'!J58+SUSummary!J58+LCTCSummary!J58</f>
        <v>7418000</v>
      </c>
      <c r="K58" s="60">
        <f t="shared" si="12"/>
        <v>1</v>
      </c>
      <c r="L58" s="44">
        <f t="shared" si="13"/>
        <v>7418000</v>
      </c>
      <c r="M58" s="62">
        <f>IF(ISBLANK(L58),"  ",IF(L76&gt;0,L58/L76,IF(L58&gt;0,1,0)))</f>
        <v>1.5502690790801632E-3</v>
      </c>
      <c r="N58" s="35"/>
    </row>
    <row r="59" spans="1:14" s="11" customFormat="1" ht="44.25" x14ac:dyDescent="0.55000000000000004">
      <c r="A59" s="89" t="s">
        <v>56</v>
      </c>
      <c r="B59" s="9">
        <f>BOR!B59+LUMCON!B59+LOSFA!B59+'ULS Summary'!B59+'LSU Summary'!B59+SUSummary!B59+LCTCSummary!B59</f>
        <v>10505109.42</v>
      </c>
      <c r="C59" s="58">
        <f t="shared" si="0"/>
        <v>9.4793243697729401E-2</v>
      </c>
      <c r="D59" s="53">
        <f>BOR!D59+LUMCON!D59+LOSFA!D59+'ULS Summary'!D59+'LSU Summary'!D59+SUSummary!D59+LCTCSummary!D59</f>
        <v>100316179.21000001</v>
      </c>
      <c r="E59" s="60">
        <f t="shared" si="9"/>
        <v>0.90520675630227054</v>
      </c>
      <c r="F59" s="44">
        <f t="shared" si="14"/>
        <v>110821288.63000001</v>
      </c>
      <c r="G59" s="62">
        <f>IF(ISBLANK(F59),"  ",IF(F76&gt;0,F59/F76,IF(F59&gt;0,1,0)))</f>
        <v>2.311572066827209E-2</v>
      </c>
      <c r="H59" s="9">
        <f>BOR!H59+LUMCON!H59+LOSFA!H59+'ULS Summary'!H59+'LSU Summary'!H59+SUSummary!H59+LCTCSummary!H59</f>
        <v>8437351.2966450006</v>
      </c>
      <c r="I59" s="58">
        <f t="shared" si="11"/>
        <v>8.0360953696381632E-2</v>
      </c>
      <c r="J59" s="53">
        <f>BOR!J59+LUMCON!J59+LOSFA!J59+'ULS Summary'!J59+'LSU Summary'!J59+SUSummary!J59+LCTCSummary!J59</f>
        <v>96555819</v>
      </c>
      <c r="K59" s="60">
        <f t="shared" si="12"/>
        <v>0.91963904630361837</v>
      </c>
      <c r="L59" s="44">
        <f t="shared" si="13"/>
        <v>104993170.296645</v>
      </c>
      <c r="M59" s="62">
        <f>IF(ISBLANK(L59),"  ",IF(L76&gt;0,L59/L76,IF(L59&gt;0,1,0)))</f>
        <v>2.1942257404352464E-2</v>
      </c>
      <c r="N59" s="35"/>
    </row>
    <row r="60" spans="1:14" s="11" customFormat="1" ht="44.25" x14ac:dyDescent="0.55000000000000004">
      <c r="A60" s="88" t="s">
        <v>57</v>
      </c>
      <c r="B60" s="9">
        <f>BOR!B60+LUMCON!B60+LOSFA!B60+'ULS Summary'!B60+'LSU Summary'!B60+SUSummary!B60+LCTCSummary!B60</f>
        <v>1063553</v>
      </c>
      <c r="C60" s="58">
        <f t="shared" si="0"/>
        <v>6.5583337896482144E-3</v>
      </c>
      <c r="D60" s="53">
        <f>BOR!D60+LUMCON!D60+LOSFA!D60+'ULS Summary'!D60+'LSU Summary'!D60+SUSummary!D60+LCTCSummary!D60</f>
        <v>161104618.69</v>
      </c>
      <c r="E60" s="60">
        <f t="shared" si="9"/>
        <v>0.99344166621035179</v>
      </c>
      <c r="F60" s="78">
        <f t="shared" si="14"/>
        <v>162168171.69</v>
      </c>
      <c r="G60" s="62">
        <f>IF(ISBLANK(F60),"  ",IF(F76&gt;0,F60/F76,IF(F60&gt;0,1,0)))</f>
        <v>3.382593908094704E-2</v>
      </c>
      <c r="H60" s="9">
        <f>BOR!H60+LUMCON!H60+LOSFA!H60+'ULS Summary'!H60+'LSU Summary'!H60+SUSummary!H60+LCTCSummary!H60</f>
        <v>985500</v>
      </c>
      <c r="I60" s="58">
        <f t="shared" si="11"/>
        <v>5.9505095932365836E-3</v>
      </c>
      <c r="J60" s="53">
        <f>BOR!J60+LUMCON!J60+LOSFA!J60+'ULS Summary'!J60+'LSU Summary'!J60+SUSummary!J60+LCTCSummary!J60</f>
        <v>164630567.75999999</v>
      </c>
      <c r="K60" s="60">
        <f t="shared" si="12"/>
        <v>0.99404949040676338</v>
      </c>
      <c r="L60" s="78">
        <f t="shared" si="13"/>
        <v>165616067.75999999</v>
      </c>
      <c r="M60" s="62">
        <f>IF(ISBLANK(L60),"  ",IF(L76&gt;0,L60/L76,IF(L60&gt;0,1,0)))</f>
        <v>3.4611683586839186E-2</v>
      </c>
      <c r="N60" s="35"/>
    </row>
    <row r="61" spans="1:14" s="11" customFormat="1" ht="44.25" x14ac:dyDescent="0.55000000000000004">
      <c r="A61" s="112" t="s">
        <v>58</v>
      </c>
      <c r="B61" s="9">
        <f>BOR!B61+LUMCON!B61+LOSFA!B61+'ULS Summary'!B61+'LSU Summary'!B61+SUSummary!B61+LCTCSummary!B61</f>
        <v>96655</v>
      </c>
      <c r="C61" s="58">
        <f t="shared" si="0"/>
        <v>1</v>
      </c>
      <c r="D61" s="53">
        <f>BOR!D61+LUMCON!D61+LOSFA!D61+'ULS Summary'!D61+'LSU Summary'!D61+SUSummary!D61+LCTCSummary!D61</f>
        <v>0</v>
      </c>
      <c r="E61" s="60">
        <f t="shared" si="9"/>
        <v>0</v>
      </c>
      <c r="F61" s="44">
        <f t="shared" si="14"/>
        <v>96655</v>
      </c>
      <c r="G61" s="62">
        <f>IF(ISBLANK(F61),"  ",IF(F76&gt;0,F61/F76,IF(F61&gt;0,1,0)))</f>
        <v>2.0160837405991084E-5</v>
      </c>
      <c r="H61" s="9">
        <f>BOR!H61+LUMCON!H61+LOSFA!H61+'ULS Summary'!H61+'LSU Summary'!H61+SUSummary!H61+LCTCSummary!H61</f>
        <v>97000</v>
      </c>
      <c r="I61" s="58">
        <f t="shared" si="11"/>
        <v>1</v>
      </c>
      <c r="J61" s="53">
        <f>BOR!J61+LUMCON!J61+LOSFA!J61+'ULS Summary'!J61+'LSU Summary'!J61+SUSummary!J61+LCTCSummary!J61</f>
        <v>0</v>
      </c>
      <c r="K61" s="60">
        <f t="shared" si="12"/>
        <v>0</v>
      </c>
      <c r="L61" s="44">
        <f t="shared" si="13"/>
        <v>97000</v>
      </c>
      <c r="M61" s="62">
        <f>IF(ISBLANK(L61),"  ",IF(L76&gt;0,L61/L76,IF(L61&gt;0,1,0)))</f>
        <v>2.0271784938093262E-5</v>
      </c>
      <c r="N61" s="35"/>
    </row>
    <row r="62" spans="1:14" s="11" customFormat="1" ht="44.25" x14ac:dyDescent="0.55000000000000004">
      <c r="A62" s="112" t="s">
        <v>59</v>
      </c>
      <c r="B62" s="9">
        <f>BOR!B62+LUMCON!B62+LOSFA!B62+'ULS Summary'!B62+'LSU Summary'!B62+SUSummary!B62+LCTCSummary!B62</f>
        <v>0</v>
      </c>
      <c r="C62" s="58">
        <f t="shared" si="0"/>
        <v>0</v>
      </c>
      <c r="D62" s="53">
        <f>BOR!D62+LUMCON!D62+LOSFA!D62+'ULS Summary'!D62+'LSU Summary'!D62+SUSummary!D62+LCTCSummary!D62</f>
        <v>196812610.47</v>
      </c>
      <c r="E62" s="60">
        <f t="shared" si="9"/>
        <v>1</v>
      </c>
      <c r="F62" s="44">
        <f t="shared" si="14"/>
        <v>196812610.47</v>
      </c>
      <c r="G62" s="62">
        <f>IF(ISBLANK(F62),"  ",IF(F76&gt;0,F62/F76,IF(F62&gt;0,1,0)))</f>
        <v>4.1052268782104689E-2</v>
      </c>
      <c r="H62" s="9">
        <f>BOR!H62+LUMCON!H62+LOSFA!H62+'ULS Summary'!H62+'LSU Summary'!H62+SUSummary!H62+LCTCSummary!H62</f>
        <v>0</v>
      </c>
      <c r="I62" s="58">
        <f t="shared" si="11"/>
        <v>0</v>
      </c>
      <c r="J62" s="53">
        <f>BOR!J62+LUMCON!J62+LOSFA!J62+'ULS Summary'!J62+'LSU Summary'!J62+SUSummary!J62+LCTCSummary!J62</f>
        <v>199330225</v>
      </c>
      <c r="K62" s="60">
        <f t="shared" si="12"/>
        <v>1</v>
      </c>
      <c r="L62" s="44">
        <f t="shared" si="13"/>
        <v>199330225</v>
      </c>
      <c r="M62" s="62">
        <f>IF(ISBLANK(L62),"  ",IF(L76&gt;0,L62/L76,IF(L62&gt;0,1,0)))</f>
        <v>4.1657520132595272E-2</v>
      </c>
      <c r="N62" s="35"/>
    </row>
    <row r="63" spans="1:14" s="11" customFormat="1" ht="44.25" x14ac:dyDescent="0.55000000000000004">
      <c r="A63" s="113" t="s">
        <v>60</v>
      </c>
      <c r="B63" s="9">
        <f>BOR!B63+LUMCON!B63+LOSFA!B63+'ULS Summary'!B63+'LSU Summary'!B63+SUSummary!B63+LCTCSummary!B63</f>
        <v>0</v>
      </c>
      <c r="C63" s="58">
        <f t="shared" si="0"/>
        <v>0</v>
      </c>
      <c r="D63" s="53">
        <f>BOR!D63+LUMCON!D63+LOSFA!D63+'ULS Summary'!D63+'LSU Summary'!D63+SUSummary!D63+LCTCSummary!D63</f>
        <v>282787833.94</v>
      </c>
      <c r="E63" s="60">
        <f t="shared" si="9"/>
        <v>1</v>
      </c>
      <c r="F63" s="44">
        <f t="shared" si="14"/>
        <v>282787833.94</v>
      </c>
      <c r="G63" s="62">
        <f>IF(ISBLANK(F63),"  ",IF(F76&gt;0,F63/F76,IF(F63&gt;0,1,0)))</f>
        <v>5.8985459008398397E-2</v>
      </c>
      <c r="H63" s="9">
        <f>BOR!H63+LUMCON!H63+LOSFA!H63+'ULS Summary'!H63+'LSU Summary'!H63+SUSummary!H63+LCTCSummary!H63</f>
        <v>0</v>
      </c>
      <c r="I63" s="58">
        <f t="shared" si="11"/>
        <v>0</v>
      </c>
      <c r="J63" s="53">
        <f>BOR!J63+LUMCON!J63+LOSFA!J63+'ULS Summary'!J63+'LSU Summary'!J63+SUSummary!J63+LCTCSummary!J63</f>
        <v>296162280.86000001</v>
      </c>
      <c r="K63" s="60">
        <f t="shared" si="12"/>
        <v>1</v>
      </c>
      <c r="L63" s="44">
        <f t="shared" si="13"/>
        <v>296162280.86000001</v>
      </c>
      <c r="M63" s="62">
        <f>IF(ISBLANK(L63),"  ",IF(L76&gt;0,L63/L76,IF(L63&gt;0,1,0)))</f>
        <v>6.1894206849165932E-2</v>
      </c>
      <c r="N63" s="35"/>
    </row>
    <row r="64" spans="1:14" s="11" customFormat="1" ht="44.25" x14ac:dyDescent="0.55000000000000004">
      <c r="A64" s="113" t="s">
        <v>61</v>
      </c>
      <c r="B64" s="9">
        <f>BOR!B64+LUMCON!B64+LOSFA!B64+'ULS Summary'!B64+'LSU Summary'!B64+SUSummary!B64+LCTCSummary!B64</f>
        <v>0</v>
      </c>
      <c r="C64" s="58">
        <f t="shared" si="0"/>
        <v>0</v>
      </c>
      <c r="D64" s="53">
        <f>BOR!D64+LUMCON!D64+LOSFA!D64+'ULS Summary'!D64+'LSU Summary'!D64+SUSummary!D64+LCTCSummary!D64</f>
        <v>8688524.0200000014</v>
      </c>
      <c r="E64" s="60">
        <f t="shared" si="9"/>
        <v>1</v>
      </c>
      <c r="F64" s="44">
        <f t="shared" si="14"/>
        <v>8688524.0200000014</v>
      </c>
      <c r="G64" s="62">
        <f>IF(ISBLANK(F64),"  ",IF(F76&gt;0,F64/F76,IF(F64&gt;0,1,0)))</f>
        <v>1.8123006576511102E-3</v>
      </c>
      <c r="H64" s="9">
        <f>BOR!H64+LUMCON!H64+LOSFA!H64+'ULS Summary'!H64+'LSU Summary'!H64+SUSummary!H64+LCTCSummary!H64</f>
        <v>0</v>
      </c>
      <c r="I64" s="58">
        <f t="shared" si="11"/>
        <v>0</v>
      </c>
      <c r="J64" s="53">
        <f>BOR!J64+LUMCON!J64+LOSFA!J64+'ULS Summary'!J64+'LSU Summary'!J64+SUSummary!J64+LCTCSummary!J64</f>
        <v>6838354</v>
      </c>
      <c r="K64" s="60">
        <f t="shared" si="12"/>
        <v>1</v>
      </c>
      <c r="L64" s="44">
        <f t="shared" si="13"/>
        <v>6838354</v>
      </c>
      <c r="M64" s="62">
        <f>IF(ISBLANK(L64),"  ",IF(L76&gt;0,L64/L76,IF(L64&gt;0,1,0)))</f>
        <v>1.4291303259644313E-3</v>
      </c>
      <c r="N64" s="35"/>
    </row>
    <row r="65" spans="1:14" s="11" customFormat="1" ht="44.25" x14ac:dyDescent="0.55000000000000004">
      <c r="A65" s="89" t="s">
        <v>62</v>
      </c>
      <c r="B65" s="9">
        <f>BOR!B65+LUMCON!B65+LOSFA!B65+'ULS Summary'!B65+'LSU Summary'!B65+SUSummary!B65+LCTCSummary!B65</f>
        <v>0</v>
      </c>
      <c r="C65" s="58">
        <f t="shared" si="0"/>
        <v>0</v>
      </c>
      <c r="D65" s="53">
        <f>BOR!D65+LUMCON!D65+LOSFA!D65+'ULS Summary'!D65+'LSU Summary'!D65+SUSummary!D65+LCTCSummary!D65</f>
        <v>493988772.44000006</v>
      </c>
      <c r="E65" s="60">
        <f t="shared" si="9"/>
        <v>1</v>
      </c>
      <c r="F65" s="44">
        <f t="shared" si="14"/>
        <v>493988772.44000006</v>
      </c>
      <c r="G65" s="62">
        <f>IF(ISBLANK(F65),"  ",IF(F76&gt;0,F65/F76,IF(F65&gt;0,1,0)))</f>
        <v>0.10303892526561452</v>
      </c>
      <c r="H65" s="9">
        <f>BOR!H65+LUMCON!H65+LOSFA!H65+'ULS Summary'!H65+'LSU Summary'!H65+SUSummary!H65+LCTCSummary!H65</f>
        <v>0</v>
      </c>
      <c r="I65" s="58">
        <f t="shared" si="11"/>
        <v>0</v>
      </c>
      <c r="J65" s="53">
        <f>BOR!J65+LUMCON!J65+LOSFA!J65+'ULS Summary'!J65+'LSU Summary'!J65+SUSummary!J65+LCTCSummary!J65</f>
        <v>483215390.88</v>
      </c>
      <c r="K65" s="60">
        <f t="shared" si="12"/>
        <v>1</v>
      </c>
      <c r="L65" s="44">
        <f t="shared" si="13"/>
        <v>483215390.88</v>
      </c>
      <c r="M65" s="62">
        <f>IF(ISBLANK(L65),"  ",IF(L76&gt;0,L65/L76,IF(L65&gt;0,1,0)))</f>
        <v>0.10098596373913436</v>
      </c>
      <c r="N65" s="35"/>
    </row>
    <row r="66" spans="1:14" s="11" customFormat="1" ht="44.25" x14ac:dyDescent="0.55000000000000004">
      <c r="A66" s="88" t="s">
        <v>63</v>
      </c>
      <c r="B66" s="9">
        <f>BOR!B66+LUMCON!B66+LOSFA!B66+'ULS Summary'!B66+'LSU Summary'!B66+SUSummary!B66+LCTCSummary!B66</f>
        <v>40029270.549999997</v>
      </c>
      <c r="C66" s="58">
        <f t="shared" si="0"/>
        <v>0.26177005846749035</v>
      </c>
      <c r="D66" s="53">
        <f>BOR!D66+LUMCON!D66+LOSFA!D66+'ULS Summary'!D66+'LSU Summary'!D66+SUSummary!D66+LCTCSummary!D66</f>
        <v>112888411.42</v>
      </c>
      <c r="E66" s="60">
        <f t="shared" si="9"/>
        <v>0.73822994153250965</v>
      </c>
      <c r="F66" s="44">
        <f t="shared" si="14"/>
        <v>152917681.97</v>
      </c>
      <c r="G66" s="62">
        <f>IF(ISBLANK(F66),"  ",IF(F76&gt;0,F66/F76,IF(F66&gt;0,1,0)))</f>
        <v>3.1896420492454856E-2</v>
      </c>
      <c r="H66" s="9">
        <f>BOR!H66+LUMCON!H66+LOSFA!H66+'ULS Summary'!H66+'LSU Summary'!H66+SUSummary!H66+LCTCSummary!H66</f>
        <v>54044833.0995</v>
      </c>
      <c r="I66" s="58">
        <f t="shared" si="11"/>
        <v>0.35328308771632927</v>
      </c>
      <c r="J66" s="53">
        <f>BOR!J66+LUMCON!J66+LOSFA!J66+'ULS Summary'!J66+'LSU Summary'!J66+SUSummary!J66+LCTCSummary!J66</f>
        <v>98933996</v>
      </c>
      <c r="K66" s="60">
        <f t="shared" si="12"/>
        <v>0.64671691228367079</v>
      </c>
      <c r="L66" s="44">
        <f t="shared" si="13"/>
        <v>152978829.0995</v>
      </c>
      <c r="M66" s="62">
        <f>IF(ISBLANK(L66),"  ",IF(L76&gt;0,L66/L76,IF(L66&gt;0,1,0)))</f>
        <v>3.1970659006045232E-2</v>
      </c>
      <c r="N66" s="35"/>
    </row>
    <row r="67" spans="1:14" s="85" customFormat="1" ht="45" x14ac:dyDescent="0.6">
      <c r="A67" s="114" t="s">
        <v>64</v>
      </c>
      <c r="B67" s="90">
        <f>B66+B65+B64+B63+B62+B61+B60+B59+B58+B57+B56-1</f>
        <v>1331749170.1899998</v>
      </c>
      <c r="C67" s="80">
        <f t="shared" si="0"/>
        <v>0.45856419324467107</v>
      </c>
      <c r="D67" s="91">
        <f>D66+D65+D64+D63+D62+D61+D60+D59+D58+D57+D56</f>
        <v>1572422567.05</v>
      </c>
      <c r="E67" s="83">
        <f t="shared" si="9"/>
        <v>0.54143580641099653</v>
      </c>
      <c r="F67" s="90">
        <f>F66+F65+F64+F63+F62+F61+F60+F59+F58+F57+F56</f>
        <v>2904171738.2400002</v>
      </c>
      <c r="G67" s="82">
        <f>IF(ISBLANK(F67),"  ",IF(F76&gt;0,F67/F76,IF(F67&gt;0,1,0)))</f>
        <v>0.60576829148757072</v>
      </c>
      <c r="H67" s="90">
        <f>H66+H65+H64+H63+H62+H61+H60+H59+H58+H57+H56</f>
        <v>1389630995.006645</v>
      </c>
      <c r="I67" s="80">
        <f t="shared" si="11"/>
        <v>0.47155926318467001</v>
      </c>
      <c r="J67" s="91">
        <f>J66+J65+J64+J63+J62+J61+J60+J59+J58+J57+J56</f>
        <v>1557254165.5599999</v>
      </c>
      <c r="K67" s="83">
        <f t="shared" si="12"/>
        <v>0.5284407368153301</v>
      </c>
      <c r="L67" s="90">
        <f>L66+L65+L64+L63+L62+L61+L60+L59+L58+L57+L56</f>
        <v>2946885160.5666447</v>
      </c>
      <c r="M67" s="82">
        <f>IF(ISBLANK(L67),"  ",IF(L76&gt;0,L67/L76,IF(L67&gt;0,1,0)))</f>
        <v>0.61586208466253045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63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BOR!B69+LUMCON!B69+LOSFA!B69+'ULS Summary'!B69+'LSU Summary'!B69+SUSummary!B69+LCTCSummary!B69</f>
        <v>52075512.780000001</v>
      </c>
      <c r="C69" s="52">
        <f t="shared" si="0"/>
        <v>0.7152955649290208</v>
      </c>
      <c r="D69" s="53">
        <f>BOR!D69+LUMCON!D69+LOSFA!D69+'ULS Summary'!D69+'LSU Summary'!D69+SUSummary!D69+LCTCSummary!D69</f>
        <v>20727277.190000001</v>
      </c>
      <c r="E69" s="54">
        <f>IF(ISBLANK(D69),"  ",IF(F69&gt;0,D69/F69,IF(D69&gt;0,1,0)))</f>
        <v>0.2847044350709792</v>
      </c>
      <c r="F69" s="67">
        <f>D69+B69</f>
        <v>72802789.969999999</v>
      </c>
      <c r="G69" s="56">
        <f>IF(ISBLANK(F69),"  ",IF(F76&gt;0,F69/F76,IF(F69&gt;0,1,0)))</f>
        <v>1.5185610793933976E-2</v>
      </c>
      <c r="H69" s="9">
        <f>BOR!H69+LUMCON!H69+LOSFA!H69+'ULS Summary'!H69+'LSU Summary'!H69+SUSummary!H69+LCTCSummary!H69</f>
        <v>62850555</v>
      </c>
      <c r="I69" s="52">
        <f>IF(ISBLANK(H69),"  ",IF(L69&gt;0,H69/L69,IF(H69&gt;0,1,0)))</f>
        <v>0.76180647974557159</v>
      </c>
      <c r="J69" s="53">
        <f>BOR!J69+LUMCON!J69+LOSFA!J69+'ULS Summary'!J69+'LSU Summary'!J69+SUSummary!J69+LCTCSummary!J69</f>
        <v>19651440.809999999</v>
      </c>
      <c r="K69" s="54">
        <f>IF(ISBLANK(J69),"  ",IF(L69&gt;0,J69/L69,IF(J69&gt;0,1,0)))</f>
        <v>0.23819352025442836</v>
      </c>
      <c r="L69" s="67">
        <f>J69+H69</f>
        <v>82501995.810000002</v>
      </c>
      <c r="M69" s="56">
        <f>IF(ISBLANK(L69),"  ",IF(L76&gt;0,L69/L76,IF(L69&gt;0,1,0)))</f>
        <v>1.7241883670348367E-2</v>
      </c>
    </row>
    <row r="70" spans="1:14" s="11" customFormat="1" ht="44.25" x14ac:dyDescent="0.55000000000000004">
      <c r="A70" s="41" t="s">
        <v>67</v>
      </c>
      <c r="B70" s="9">
        <f>BOR!B70+LUMCON!B70+LOSFA!B70+'ULS Summary'!B70+'LSU Summary'!B70+SUSummary!B70+LCTCSummary!B70</f>
        <v>0</v>
      </c>
      <c r="C70" s="58">
        <f t="shared" si="0"/>
        <v>0</v>
      </c>
      <c r="D70" s="53">
        <f>BOR!D70+LUMCON!D70+LOSFA!D70+'ULS Summary'!D70+'LSU Summary'!D70+SUSummary!D70+LCTCSummary!D70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BOR!H70+LUMCON!H70+LOSFA!H70+'ULS Summary'!H70+'LSU Summary'!H70+SUSummary!H70+LCTCSummary!H70</f>
        <v>0</v>
      </c>
      <c r="I70" s="58">
        <f>IF(ISBLANK(H70),"  ",IF(L70&gt;0,H70/L70,IF(H70&gt;0,1,0)))</f>
        <v>0</v>
      </c>
      <c r="J70" s="53">
        <f>BOR!J70+LUMCON!J70+LOSFA!J70+'ULS Summary'!J70+'LSU Summary'!J70+SUSummary!J70+LCTCSummary!J70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63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BOR!B72+LUMCON!B72+LOSFA!B72+'ULS Summary'!B72+'LSU Summary'!B72+SUSummary!B72+LCTCSummary!B72</f>
        <v>0</v>
      </c>
      <c r="C72" s="52">
        <f t="shared" si="0"/>
        <v>0</v>
      </c>
      <c r="D72" s="53">
        <f>BOR!D72+LUMCON!D72+LOSFA!D72+'ULS Summary'!D72+'LSU Summary'!D72+SUSummary!D72+LCTCSummary!D72</f>
        <v>289680177.08000004</v>
      </c>
      <c r="E72" s="54">
        <f>IF(ISBLANK(D72),"  ",IF(F72&gt;0,D72/F72,IF(D72&gt;0,1,0)))</f>
        <v>1</v>
      </c>
      <c r="F72" s="67">
        <f>D72+B72</f>
        <v>289680177.08000004</v>
      </c>
      <c r="G72" s="56">
        <f>IF(ISBLANK(F72),"  ",IF(F76&gt;0,F72/F76,IF(F72&gt;0,1,0)))</f>
        <v>6.0423102269397198E-2</v>
      </c>
      <c r="H72" s="9">
        <f>BOR!H72+LUMCON!H72+LOSFA!H72+'ULS Summary'!H72+'LSU Summary'!H72+SUSummary!H72+LCTCSummary!H72</f>
        <v>0</v>
      </c>
      <c r="I72" s="52">
        <f>IF(ISBLANK(H72),"  ",IF(L72&gt;0,H72/L72,IF(H72&gt;0,1,0)))</f>
        <v>0</v>
      </c>
      <c r="J72" s="53">
        <f>BOR!J72+LUMCON!J72+LOSFA!J72+'ULS Summary'!J72+'LSU Summary'!J72+SUSummary!J72+LCTCSummary!J72</f>
        <v>291688666.13</v>
      </c>
      <c r="K72" s="54">
        <f>IF(ISBLANK(J72),"  ",IF(L72&gt;0,J72/L72,IF(J72&gt;0,1,0)))</f>
        <v>1</v>
      </c>
      <c r="L72" s="67">
        <f>J72+H72</f>
        <v>291688666.13</v>
      </c>
      <c r="M72" s="56">
        <f>IF(ISBLANK(L72),"  ",IF(L76&gt;0,L72/L76,IF(L72&gt;0,1,0)))</f>
        <v>6.0959277408934524E-2</v>
      </c>
    </row>
    <row r="73" spans="1:14" s="11" customFormat="1" ht="44.25" x14ac:dyDescent="0.55000000000000004">
      <c r="A73" s="41" t="s">
        <v>70</v>
      </c>
      <c r="B73" s="9">
        <f>BOR!B73+LUMCON!B73+LOSFA!B73+'ULS Summary'!B73+'LSU Summary'!B73+SUSummary!B73+LCTCSummary!B73</f>
        <v>13775579</v>
      </c>
      <c r="C73" s="58">
        <f t="shared" si="0"/>
        <v>4.0299364119484357E-2</v>
      </c>
      <c r="D73" s="53">
        <f>BOR!D73+LUMCON!D73+LOSFA!D73+'ULS Summary'!D73+'LSU Summary'!D73+SUSummary!D73+LCTCSummary!D73</f>
        <v>328055596.27999997</v>
      </c>
      <c r="E73" s="60">
        <f>IF(ISBLANK(D73),"  ",IF(F73&gt;0,D73/F73,IF(D73&gt;0,1,0)))</f>
        <v>0.95970063588051568</v>
      </c>
      <c r="F73" s="44">
        <f>D73+B73</f>
        <v>341831175.27999997</v>
      </c>
      <c r="G73" s="62">
        <f>IF(ISBLANK(F73),"  ",IF(F76&gt;0,F73/F76,IF(F73&gt;0,1,0)))</f>
        <v>7.1301047489720326E-2</v>
      </c>
      <c r="H73" s="9">
        <f>BOR!H73+LUMCON!H73+LOSFA!H73+'ULS Summary'!H73+'LSU Summary'!H73+SUSummary!H73+LCTCSummary!H73</f>
        <v>17052942</v>
      </c>
      <c r="I73" s="58">
        <f>IF(ISBLANK(H73),"  ",IF(L73&gt;0,H73/L73,IF(H73&gt;0,1,0)))</f>
        <v>5.0087329279731009E-2</v>
      </c>
      <c r="J73" s="53">
        <f>BOR!J73+LUMCON!J73+LOSFA!J73+'ULS Summary'!J73+'LSU Summary'!J73+SUSummary!J73+LCTCSummary!J73</f>
        <v>323411248.14999998</v>
      </c>
      <c r="K73" s="60">
        <f>IF(ISBLANK(J73),"  ",IF(L73&gt;0,J73/L73,IF(J73&gt;0,1,0)))</f>
        <v>0.94991267072026897</v>
      </c>
      <c r="L73" s="44">
        <f>J73+H73</f>
        <v>340464190.14999998</v>
      </c>
      <c r="M73" s="62">
        <f>IF(ISBLANK(L73),"  ",IF(L76&gt;0,L73/L76,IF(L73&gt;0,1,0)))</f>
        <v>7.1152750946833918E-2</v>
      </c>
    </row>
    <row r="74" spans="1:14" s="85" customFormat="1" ht="45" x14ac:dyDescent="0.6">
      <c r="A74" s="86" t="s">
        <v>71</v>
      </c>
      <c r="B74" s="117">
        <f>B73+B72+B70+B69</f>
        <v>65851091.780000001</v>
      </c>
      <c r="C74" s="80">
        <f t="shared" si="0"/>
        <v>9.3496762058692368E-2</v>
      </c>
      <c r="D74" s="95">
        <f>D73+D72+D70+D69</f>
        <v>638463050.55000007</v>
      </c>
      <c r="E74" s="83">
        <f>IF(ISBLANK(D74),"  ",IF(F74&gt;0,D74/F74,IF(D74&gt;0,1,0)))</f>
        <v>0.90650323794130772</v>
      </c>
      <c r="F74" s="118">
        <f>F73+F72+F71+F70+F69</f>
        <v>704314142.33000004</v>
      </c>
      <c r="G74" s="82">
        <f>IF(ISBLANK(F74),"  ",IF(F76&gt;0,F74/F76,IF(F74&gt;0,1,0)))</f>
        <v>0.14690976055305152</v>
      </c>
      <c r="H74" s="117">
        <f>H73+H72+H70+H69</f>
        <v>79903497</v>
      </c>
      <c r="I74" s="80">
        <f>IF(ISBLANK(H74),"  ",IF(L74&gt;0,H74/L74,IF(H74&gt;0,1,0)))</f>
        <v>0.11180711467405999</v>
      </c>
      <c r="J74" s="95">
        <f>J73+J72+J70+J69</f>
        <v>634751355.08999991</v>
      </c>
      <c r="K74" s="83">
        <f>IF(ISBLANK(J74),"  ",IF(L74&gt;0,J74/L74,IF(J74&gt;0,1,0)))</f>
        <v>0.88819288532593998</v>
      </c>
      <c r="L74" s="118">
        <f>L73+L72+L71+L70+L69</f>
        <v>714654852.08999991</v>
      </c>
      <c r="M74" s="82">
        <f>IF(ISBLANK(L74),"  ",IF(L76&gt;0,L74/L76,IF(L74&gt;0,1,0)))</f>
        <v>0.14935391202611681</v>
      </c>
    </row>
    <row r="75" spans="1:14" s="85" customFormat="1" ht="45" x14ac:dyDescent="0.6">
      <c r="A75" s="86" t="s">
        <v>72</v>
      </c>
      <c r="B75" s="133">
        <f>BOR!B75+LUMCON!B75+LOSFA!B75+'ULS Summary'!B75+'LSU Summary'!B75+SUSummary!B75+LCTCSummary!B75</f>
        <v>0</v>
      </c>
      <c r="C75" s="80">
        <f>IF(ISBLANK(B75),"  ",IF(F75&gt;0,B75/F75,IF(B75&gt;0,1,0)))</f>
        <v>0</v>
      </c>
      <c r="D75" s="142">
        <f>BOR!D75+LUMCON!D75+LOSFA!D75+'ULS Summary'!D75+'LSU Summary'!D75+SUSummary!D75+LCTCSummary!D75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BOR!H75+LUMCON!H75+LOSFA!H75+'ULS Summary'!H75+'LSU Summary'!H75+SUSummary!H75+LCTCSummary!H75</f>
        <v>0</v>
      </c>
      <c r="I75" s="80">
        <f>IF(ISBLANK(H75),"  ",IF(L75&gt;0,H75/L75,IF(H75&gt;0,1,0)))</f>
        <v>0</v>
      </c>
      <c r="J75" s="142">
        <f>BOR!J75+LUMCON!J75+LOSFA!J75+'ULS Summary'!J75+'LSU Summary'!J75+SUSummary!J75+LCTCSummary!J75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2580805708.3899999</v>
      </c>
      <c r="C76" s="122">
        <f t="shared" si="0"/>
        <v>0.53831880671775312</v>
      </c>
      <c r="D76" s="121">
        <f>D74+D67+D47+D40+D48+D75</f>
        <v>2213389990.5999999</v>
      </c>
      <c r="E76" s="123">
        <f>IF(ISBLANK(D76),"  ",IF(F76&gt;0,D76/F76,IF(D76&gt;0,1,0)))</f>
        <v>0.46168119307366129</v>
      </c>
      <c r="F76" s="121">
        <f>F74+F67+F47+F40+F48+F75</f>
        <v>4794195699.9899998</v>
      </c>
      <c r="G76" s="124">
        <f>IF(ISBLANK(F76),"  ",IF(F76&gt;0,F76/F76,IF(F76&gt;0,1,0)))</f>
        <v>1</v>
      </c>
      <c r="H76" s="121">
        <f>H74+H67+H47+H40+H48+H75</f>
        <v>2590753222.0066452</v>
      </c>
      <c r="I76" s="122">
        <f>IF(ISBLANK(H76),"  ",IF(L76&gt;0,H76/L76,IF(H76&gt;0,1,0)))</f>
        <v>0.54143497055866907</v>
      </c>
      <c r="J76" s="121">
        <f>J74+J67+J47+J40+J48+J75</f>
        <v>2194222560.6499996</v>
      </c>
      <c r="K76" s="123">
        <f>IF(ISBLANK(J76),"  ",IF(L76&gt;0,J76/L76,IF(J76&gt;0,1,0)))</f>
        <v>0.45856502944133087</v>
      </c>
      <c r="L76" s="121">
        <f>L74+L67+L47+L40+L48+L75</f>
        <v>4784975782.6566448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topLeftCell="A43"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131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352" t="s">
        <v>3</v>
      </c>
      <c r="B3" s="353"/>
      <c r="C3" s="354"/>
      <c r="D3" s="353"/>
      <c r="E3" s="354"/>
      <c r="F3" s="353"/>
      <c r="G3" s="354"/>
      <c r="H3" s="353"/>
      <c r="I3" s="354"/>
      <c r="J3" s="353"/>
      <c r="K3" s="354"/>
      <c r="L3" s="353"/>
      <c r="M3" s="355"/>
      <c r="N3" s="212"/>
      <c r="O3" s="212"/>
      <c r="P3" s="212"/>
      <c r="Q3" s="212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230932541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230932541</v>
      </c>
      <c r="G13" s="56">
        <f>IF(ISBLANK(F13),"  ",IF(F76&gt;0,F13/F76,IF(F13&gt;0,1,0)))</f>
        <v>0.68557105959507192</v>
      </c>
      <c r="H13" s="9">
        <v>182208087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182208087</v>
      </c>
      <c r="M13" s="56">
        <f>IF(ISBLANK(L13),"  ",IF(L76&gt;0,L13/L76,IF(L13&gt;0,1,0)))</f>
        <v>0.62108089020488266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64716490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64716490</v>
      </c>
      <c r="G15" s="65">
        <f>IF(ISBLANK(F15),"  ",IF(F76&gt;0,F15/F76,IF(F15&gt;0,1,0)))</f>
        <v>0.19212429928865624</v>
      </c>
      <c r="H15" s="226">
        <v>60321750</v>
      </c>
      <c r="I15" s="137">
        <f>IF(ISBLANK(H15),"  ",IF(L15&gt;0,H15/L15,IF(H15&gt;0,1,0)))</f>
        <v>1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60321750</v>
      </c>
      <c r="M15" s="65">
        <f>IF(ISBLANK(L15),"  ",IF(L76&gt;0,L15/L76,IF(L15&gt;0,1,0)))</f>
        <v>0.20561483743976949</v>
      </c>
      <c r="N15" s="220"/>
    </row>
    <row r="16" spans="1:17" s="200" customFormat="1" ht="44.25" x14ac:dyDescent="0.55000000000000004">
      <c r="A16" s="66" t="s">
        <v>15</v>
      </c>
      <c r="B16" s="207">
        <v>2260132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2260132</v>
      </c>
      <c r="G16" s="56">
        <f>IF(ISBLANK(F16),"  ",IF(F76&gt;0,F16/F76,IF(F16&gt;0,1,0)))</f>
        <v>6.7096697734977465E-3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58167</v>
      </c>
      <c r="C30" s="58">
        <f t="shared" si="0"/>
        <v>1</v>
      </c>
      <c r="D30" s="69">
        <v>0</v>
      </c>
      <c r="E30" s="54">
        <f>IF(ISBLANK(D30),"  ",IF(F30&gt;0,D30/F30,IF(D30&gt;0,1,0)))</f>
        <v>0</v>
      </c>
      <c r="F30" s="44">
        <f t="shared" si="2"/>
        <v>58167</v>
      </c>
      <c r="G30" s="62">
        <f>IF(ISBLANK(F30),"  ",IF(F77&gt;0,F30/F77,IF(F30&gt;0,1,0)))</f>
        <v>1</v>
      </c>
      <c r="H30" s="224">
        <v>60000</v>
      </c>
      <c r="I30" s="58">
        <f t="shared" si="3"/>
        <v>1</v>
      </c>
      <c r="J30" s="69">
        <v>0</v>
      </c>
      <c r="K30" s="60">
        <f>IF(ISBLANK(J30),"  ",IF(L30&gt;0,J30/L30,IF(J30&gt;0,1,0)))</f>
        <v>0</v>
      </c>
      <c r="L30" s="44">
        <f t="shared" si="1"/>
        <v>60000</v>
      </c>
      <c r="M30" s="62">
        <f>IF(ISBLANK(L30),"  ",IF(L77&gt;0,L30/L77,IF(L30&gt;0,1,0)))</f>
        <v>1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62398191</v>
      </c>
      <c r="C32" s="58">
        <f t="shared" si="0"/>
        <v>1</v>
      </c>
      <c r="D32" s="69">
        <v>0</v>
      </c>
      <c r="E32" s="54">
        <f>IF(ISBLANK(D32),"  ",IF(F32&gt;0,D32/F32,IF(D32&gt;0,1,0)))</f>
        <v>0</v>
      </c>
      <c r="F32" s="44">
        <f t="shared" si="2"/>
        <v>62398191</v>
      </c>
      <c r="G32" s="62">
        <f>IF(ISBLANK(F32),"  ",IF(F79&gt;0,F32/F79,IF(F32&gt;0,1,0)))</f>
        <v>1</v>
      </c>
      <c r="H32" s="224">
        <v>60261750</v>
      </c>
      <c r="I32" s="58">
        <f t="shared" si="3"/>
        <v>1</v>
      </c>
      <c r="J32" s="69">
        <v>0</v>
      </c>
      <c r="K32" s="60">
        <f>IF(ISBLANK(J32),"  ",IF(L32&gt;0,J32/L32,IF(J32&gt;0,1,0)))</f>
        <v>0</v>
      </c>
      <c r="L32" s="44">
        <f t="shared" si="1"/>
        <v>60261750</v>
      </c>
      <c r="M32" s="62">
        <f>IF(ISBLANK(L32),"  ",IF(L79&gt;0,L32/L79,IF(L32&gt;0,1,0)))</f>
        <v>1</v>
      </c>
      <c r="N32" s="220"/>
    </row>
    <row r="33" spans="1:14" s="200" customFormat="1" ht="44.25" x14ac:dyDescent="0.55000000000000004">
      <c r="A33" s="70"/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295649031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295649031</v>
      </c>
      <c r="G40" s="82">
        <f>IF(ISBLANK(F40),"  ",IF(F76&gt;0,F40/F76,IF(F40&gt;0,1,0)))</f>
        <v>0.87769535888372818</v>
      </c>
      <c r="H40" s="229">
        <v>242529837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242529837</v>
      </c>
      <c r="M40" s="82">
        <f>IF(ISBLANK(L40),"  ",IF(L76&gt;0,L40/L76,IF(L40&gt;0,1,0)))</f>
        <v>0.82669572764465216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2351664</v>
      </c>
      <c r="C46" s="58">
        <f t="shared" si="0"/>
        <v>1</v>
      </c>
      <c r="D46" s="69">
        <v>0</v>
      </c>
      <c r="E46" s="60">
        <f t="shared" si="6"/>
        <v>0</v>
      </c>
      <c r="F46" s="78">
        <f>D46+B46</f>
        <v>2351664</v>
      </c>
      <c r="G46" s="62">
        <f>IF(ISBLANK(F46),"  ",IF(F76&gt;0,F46/F76,IF(F46&gt;0,1,0)))</f>
        <v>6.9814014660306584E-3</v>
      </c>
      <c r="H46" s="224">
        <v>3725935</v>
      </c>
      <c r="I46" s="58">
        <f t="shared" si="7"/>
        <v>1</v>
      </c>
      <c r="J46" s="69">
        <v>0</v>
      </c>
      <c r="K46" s="60">
        <f t="shared" si="8"/>
        <v>0</v>
      </c>
      <c r="L46" s="78">
        <f>J46+H46</f>
        <v>3725935</v>
      </c>
      <c r="M46" s="62">
        <f>IF(ISBLANK(L46),"  ",IF(L76&gt;0,L46/L76,IF(L46&gt;0,1,0)))</f>
        <v>1.270035301257254E-2</v>
      </c>
      <c r="N46" s="220"/>
    </row>
    <row r="47" spans="1:14" s="202" customFormat="1" ht="45" x14ac:dyDescent="0.6">
      <c r="A47" s="230" t="s">
        <v>44</v>
      </c>
      <c r="B47" s="232">
        <v>2351664</v>
      </c>
      <c r="C47" s="80">
        <f t="shared" si="0"/>
        <v>1</v>
      </c>
      <c r="D47" s="91">
        <v>0</v>
      </c>
      <c r="E47" s="83">
        <f t="shared" si="6"/>
        <v>0</v>
      </c>
      <c r="F47" s="92">
        <f>F46+F45+F44+F43+F42</f>
        <v>2351664</v>
      </c>
      <c r="G47" s="82">
        <f>IF(ISBLANK(F47),"  ",IF(F76&gt;0,F47/F76,IF(F47&gt;0,1,0)))</f>
        <v>6.9814014660306584E-3</v>
      </c>
      <c r="H47" s="232">
        <v>3725935</v>
      </c>
      <c r="I47" s="80">
        <f t="shared" si="7"/>
        <v>1</v>
      </c>
      <c r="J47" s="91">
        <v>0</v>
      </c>
      <c r="K47" s="83">
        <f t="shared" si="8"/>
        <v>0</v>
      </c>
      <c r="L47" s="92">
        <f>L46+L45+L44+L43+L42</f>
        <v>3725935</v>
      </c>
      <c r="M47" s="82">
        <f>IF(ISBLANK(L47),"  ",IF(L76&gt;0,L47/L76,IF(L47&gt;0,1,0)))</f>
        <v>1.270035301257254E-2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13194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13194</v>
      </c>
      <c r="G66" s="62">
        <f>IF(ISBLANK(F66),"  ",IF(F76&gt;0,F66/F76,IF(F66&gt;0,1,0)))</f>
        <v>3.9169120649382104E-5</v>
      </c>
      <c r="H66" s="224">
        <v>92750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92750</v>
      </c>
      <c r="M66" s="62">
        <f>IF(ISBLANK(L66),"  ",IF(L76&gt;0,L66/L76,IF(L66&gt;0,1,0)))</f>
        <v>3.1615091028590223E-4</v>
      </c>
      <c r="N66" s="220"/>
    </row>
    <row r="67" spans="1:14" s="202" customFormat="1" ht="45" x14ac:dyDescent="0.6">
      <c r="A67" s="235" t="s">
        <v>64</v>
      </c>
      <c r="B67" s="232">
        <v>13194</v>
      </c>
      <c r="C67" s="80">
        <f t="shared" si="0"/>
        <v>1</v>
      </c>
      <c r="D67" s="91">
        <v>0</v>
      </c>
      <c r="E67" s="83">
        <f t="shared" si="9"/>
        <v>0</v>
      </c>
      <c r="F67" s="232">
        <f>F66+F65+F64+F63+F62+F61+F60+F59+F58+F57+F56</f>
        <v>13194</v>
      </c>
      <c r="G67" s="82">
        <f>IF(ISBLANK(F67),"  ",IF(F76&gt;0,F67/F76,IF(F67&gt;0,1,0)))</f>
        <v>3.9169120649382104E-5</v>
      </c>
      <c r="H67" s="232">
        <v>92750</v>
      </c>
      <c r="I67" s="80">
        <f t="shared" si="11"/>
        <v>1</v>
      </c>
      <c r="J67" s="91">
        <v>0</v>
      </c>
      <c r="K67" s="83">
        <f t="shared" si="12"/>
        <v>0</v>
      </c>
      <c r="L67" s="232">
        <f>L66+L65+L64+L63+L62+L61+L60+L59+L58+L57+L56</f>
        <v>92750</v>
      </c>
      <c r="M67" s="82">
        <f>IF(ISBLANK(L67),"  ",IF(L76&gt;0,L67/L76,IF(L67&gt;0,1,0)))</f>
        <v>3.1615091028590223E-4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38833091</v>
      </c>
      <c r="C69" s="52">
        <f t="shared" si="0"/>
        <v>1</v>
      </c>
      <c r="D69" s="59">
        <v>0</v>
      </c>
      <c r="E69" s="54">
        <f>IF(ISBLANK(D69),"  ",IF(F69&gt;0,D69/F69,IF(D69&gt;0,1,0)))</f>
        <v>0</v>
      </c>
      <c r="F69" s="67">
        <f>D69+B69</f>
        <v>38833091</v>
      </c>
      <c r="G69" s="56">
        <f>IF(ISBLANK(F69),"  ",IF(F76&gt;0,F69/F76,IF(F69&gt;0,1,0)))</f>
        <v>0.1152840705295918</v>
      </c>
      <c r="H69" s="207">
        <v>47024032</v>
      </c>
      <c r="I69" s="52">
        <f>IF(ISBLANK(H69),"  ",IF(L69&gt;0,H69/L69,IF(H69&gt;0,1,0)))</f>
        <v>1</v>
      </c>
      <c r="J69" s="59">
        <v>0</v>
      </c>
      <c r="K69" s="54">
        <f>IF(ISBLANK(J69),"  ",IF(L69&gt;0,J69/L69,IF(J69&gt;0,1,0)))</f>
        <v>0</v>
      </c>
      <c r="L69" s="67">
        <f>J69+H69</f>
        <v>47024032</v>
      </c>
      <c r="M69" s="56">
        <f>IF(ISBLANK(L69),"  ",IF(L76&gt;0,L69/L76,IF(L69&gt;0,1,0)))</f>
        <v>0.16028776843248943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38833091</v>
      </c>
      <c r="C74" s="80">
        <f t="shared" si="0"/>
        <v>1</v>
      </c>
      <c r="D74" s="95">
        <v>0</v>
      </c>
      <c r="E74" s="83">
        <f>IF(ISBLANK(D74),"  ",IF(F74&gt;0,D74/F74,IF(D74&gt;0,1,0)))</f>
        <v>0</v>
      </c>
      <c r="F74" s="118">
        <f>F73+F72+F71+F70+F69</f>
        <v>38833091</v>
      </c>
      <c r="G74" s="82">
        <f>IF(ISBLANK(F74),"  ",IF(F76&gt;0,F74/F76,IF(F74&gt;0,1,0)))</f>
        <v>0.1152840705295918</v>
      </c>
      <c r="H74" s="117">
        <v>47024032</v>
      </c>
      <c r="I74" s="80">
        <f>IF(ISBLANK(H74),"  ",IF(L74&gt;0,H74/L74,IF(H74&gt;0,1,0)))</f>
        <v>1</v>
      </c>
      <c r="J74" s="95">
        <v>0</v>
      </c>
      <c r="K74" s="83">
        <f>IF(ISBLANK(J74),"  ",IF(L74&gt;0,J74/L74,IF(J74&gt;0,1,0)))</f>
        <v>0</v>
      </c>
      <c r="L74" s="118">
        <f>L73+L72+L71+L70+L69</f>
        <v>47024032</v>
      </c>
      <c r="M74" s="82">
        <f>IF(ISBLANK(L74),"  ",IF(L76&gt;0,L74/L76,IF(L74&gt;0,1,0)))</f>
        <v>0.16028776843248943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336846980</v>
      </c>
      <c r="C76" s="122">
        <f t="shared" si="0"/>
        <v>1</v>
      </c>
      <c r="D76" s="121">
        <v>0</v>
      </c>
      <c r="E76" s="123">
        <f>IF(ISBLANK(D76),"  ",IF(F76&gt;0,D76/F76,IF(D76&gt;0,1,0)))</f>
        <v>0</v>
      </c>
      <c r="F76" s="121">
        <f>F74+F67+F47+F40+F48+F75</f>
        <v>336846980</v>
      </c>
      <c r="G76" s="124">
        <f>IF(ISBLANK(F76),"  ",IF(F76&gt;0,F76/F76,IF(F76&gt;0,1,0)))</f>
        <v>1</v>
      </c>
      <c r="H76" s="121">
        <v>293372554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293372554</v>
      </c>
      <c r="M76" s="124">
        <f>IF(ISBLANK(L76),"  ",IF(L76&gt;0,L76/L76,IF(L76&gt;0,1,0)))</f>
        <v>1</v>
      </c>
    </row>
    <row r="77" spans="1:14" ht="10.9" customHeight="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0.15" customHeight="1" x14ac:dyDescent="0.55000000000000004">
      <c r="A78" s="206" t="s">
        <v>4</v>
      </c>
      <c r="B78" s="171">
        <v>0</v>
      </c>
      <c r="C78" s="206"/>
      <c r="D78" s="205"/>
      <c r="E78" s="206"/>
      <c r="F78" s="171"/>
      <c r="G78" s="206"/>
      <c r="H78" s="171">
        <v>0</v>
      </c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45.5703125" style="129" customWidth="1"/>
    <col min="5" max="5" width="45.5703125" style="128" customWidth="1"/>
    <col min="6" max="6" width="51.710937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45.5703125" style="129" customWidth="1"/>
    <col min="11" max="11" width="45.5703125" style="128" customWidth="1"/>
    <col min="12" max="12" width="49.8554687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103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11" customFormat="1" ht="45" thickTop="1" x14ac:dyDescent="0.55000000000000004">
      <c r="A4" s="17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11" customFormat="1" ht="44.25" x14ac:dyDescent="0.55000000000000004">
      <c r="A5" s="21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11" customFormat="1" ht="44.25" x14ac:dyDescent="0.55000000000000004">
      <c r="A7" s="21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11" customFormat="1" ht="44.25" x14ac:dyDescent="0.55000000000000004">
      <c r="A8" s="21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11" customFormat="1" ht="45" x14ac:dyDescent="0.6">
      <c r="A9" s="30" t="s">
        <v>4</v>
      </c>
      <c r="B9" s="31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31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35"/>
    </row>
    <row r="10" spans="1:17" s="11" customFormat="1" ht="45" x14ac:dyDescent="0.6">
      <c r="A10" s="36" t="s">
        <v>6</v>
      </c>
      <c r="B10" s="37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37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35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ULSBoard!B13+Grambling!B13+LATech!B13+McNeese!B13+Nicholls!B13+NwSU!B13+SLU!B13+ULL!B13+ULM!B13+UNO!B13</f>
        <v>118681359</v>
      </c>
      <c r="C13" s="52">
        <f t="shared" ref="C13:C76" si="0">IF(ISBLANK(B13),"  ",IF(F13&gt;0,B13/F13,IF(B13&gt;0,1,0)))</f>
        <v>1</v>
      </c>
      <c r="D13" s="53">
        <f>ULSBoard!D13+Grambling!D13+LATech!D13+McNeese!D13+Nicholls!D13+NwSU!D13+SLU!D13+ULL!D13+ULM!D13+UNO!D13</f>
        <v>0</v>
      </c>
      <c r="E13" s="54">
        <f>IF(ISBLANK(D13),"  ",IF(F13&gt;0,D13/F13,IF(D13&gt;0,1,0)))</f>
        <v>0</v>
      </c>
      <c r="F13" s="55">
        <f>D13+B13</f>
        <v>118681359</v>
      </c>
      <c r="G13" s="56">
        <f>IF(ISBLANK(F13),"  ",IF(F76&gt;0,F13/F76,IF(F13&gt;0,1,0)))</f>
        <v>8.3131370381343314E-2</v>
      </c>
      <c r="H13" s="9">
        <f>ULSBoard!H13+Grambling!H13+LATech!H13+McNeese!H13+Nicholls!H13+NwSU!H13+SLU!H13+ULL!H13+ULM!H13+UNO!H13</f>
        <v>213024999</v>
      </c>
      <c r="I13" s="52">
        <f>IF(ISBLANK(H13),"  ",IF(L13&gt;0,H13/L13,IF(H13&gt;0,1,0)))</f>
        <v>1</v>
      </c>
      <c r="J13" s="53">
        <f>ULSBoard!J13+Grambling!J13+LATech!J13+McNeese!J13+Nicholls!J13+NwSU!J13+SLU!J13+ULL!J13+ULM!J13+UNO!J13</f>
        <v>0</v>
      </c>
      <c r="K13" s="54">
        <f>IF(ISBLANK(J13),"  ",IF(L13&gt;0,J13/L13,IF(J13&gt;0,1,0)))</f>
        <v>0</v>
      </c>
      <c r="L13" s="55">
        <f t="shared" ref="L13:L34" si="1">J13+H13</f>
        <v>213024999</v>
      </c>
      <c r="M13" s="56">
        <f>IF(ISBLANK(L13),"  ",IF(L76&gt;0,L13/L76,IF(L13&gt;0,1,0)))</f>
        <v>0.1455644525041335</v>
      </c>
      <c r="N13" s="57"/>
    </row>
    <row r="14" spans="1:17" s="11" customFormat="1" ht="44.25" x14ac:dyDescent="0.55000000000000004">
      <c r="A14" s="21" t="s">
        <v>13</v>
      </c>
      <c r="B14" s="9">
        <f>ULSBoard!B14+Grambling!B14+LATech!B14+McNeese!B14+Nicholls!B14+NwSU!B14+SLU!B14+ULL!B14+ULM!B14+UNO!B14</f>
        <v>0</v>
      </c>
      <c r="C14" s="58">
        <f t="shared" si="0"/>
        <v>0</v>
      </c>
      <c r="D14" s="53">
        <f>ULSBoard!D14+Grambling!D14+LATech!D14+McNeese!D14+Nicholls!D14+NwSU!D14+SLU!D14+ULL!D14+ULM!D14+UNO!D14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ULSBoard!H14+Grambling!H14+LATech!H14+McNeese!H14+Nicholls!H14+NwSU!H14+SLU!H14+ULL!H14+ULM!H14+UNO!H14</f>
        <v>0</v>
      </c>
      <c r="I14" s="58">
        <f>IF(ISBLANK(H14),"  ",IF(L14&gt;0,H14/L14,IF(H14&gt;0,1,0)))</f>
        <v>0</v>
      </c>
      <c r="J14" s="53">
        <f>ULSBoard!J14+Grambling!J14+LATech!J14+McNeese!J14+Nicholls!J14+NwSU!J14+SLU!J14+ULL!J14+ULM!J14+UNO!J14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199">
        <f>ULSBoard!B15+Grambling!B15+LATech!B15+McNeese!B15+Nicholls!B15+NwSU!B15+SLU!B15+ULL!B15+ULM!B15+UNO!B15</f>
        <v>115437449</v>
      </c>
      <c r="C15" s="137">
        <f t="shared" si="0"/>
        <v>0.99326247021093217</v>
      </c>
      <c r="D15" s="138">
        <f>ULSBoard!D15+Grambling!D15+LATech!D15+McNeese!D15+Nicholls!D15+NwSU!D15+SLU!D15+ULL!D15+ULM!D15+UNO!D15</f>
        <v>783039</v>
      </c>
      <c r="E15" s="64">
        <f>IF(ISBLANK(D15),"  ",IF(F15&gt;0,D15/F15,IF(D15&gt;0,1,0)))</f>
        <v>6.7375297890678275E-3</v>
      </c>
      <c r="F15" s="48">
        <f>D15+B15</f>
        <v>116220488</v>
      </c>
      <c r="G15" s="65">
        <f>IF(ISBLANK(F15),"  ",IF(F76&gt;0,F15/F76,IF(F15&gt;0,1,0)))</f>
        <v>8.1407632295721066E-2</v>
      </c>
      <c r="H15" s="199">
        <f>ULSBoard!H15+Grambling!H15+LATech!H15+McNeese!H15+Nicholls!H15+NwSU!H15+SLU!H15+ULL!H15+ULM!H15+UNO!H15</f>
        <v>18503609</v>
      </c>
      <c r="I15" s="137">
        <f>IF(ISBLANK(H15),"  ",IF(L15&gt;0,H15/L15,IF(H15&gt;0,1,0)))</f>
        <v>1</v>
      </c>
      <c r="J15" s="138">
        <f>ULSBoard!J15+Grambling!J15+LATech!J15+McNeese!J15+Nicholls!J15+NwSU!J15+SLU!J15+ULL!J15+ULM!J15+UNO!J15</f>
        <v>0</v>
      </c>
      <c r="K15" s="64">
        <f>IF(ISBLANK(J15),"  ",IF(L15&gt;0,J15/L15,IF(J15&gt;0,1,0)))</f>
        <v>0</v>
      </c>
      <c r="L15" s="48">
        <f t="shared" si="1"/>
        <v>18503609</v>
      </c>
      <c r="M15" s="65">
        <f>IF(ISBLANK(L15),"  ",IF(L76&gt;0,L15/L76,IF(L15&gt;0,1,0)))</f>
        <v>1.2643904359016366E-2</v>
      </c>
      <c r="N15" s="35"/>
    </row>
    <row r="16" spans="1:17" s="11" customFormat="1" ht="44.25" x14ac:dyDescent="0.55000000000000004">
      <c r="A16" s="66" t="s">
        <v>15</v>
      </c>
      <c r="B16" s="9">
        <f>ULSBoard!B16+Grambling!B16+LATech!B16+McNeese!B16+Nicholls!B16+NwSU!B16+SLU!B16+ULL!B16+ULM!B16+UNO!B16</f>
        <v>98813824</v>
      </c>
      <c r="C16" s="52">
        <f t="shared" si="0"/>
        <v>1</v>
      </c>
      <c r="D16" s="53">
        <f>ULSBoard!D16+Grambling!D16+LATech!D16+McNeese!D16+Nicholls!D16+NwSU!D16+SLU!D16+ULL!D16+ULM!D16+UNO!D16</f>
        <v>0</v>
      </c>
      <c r="E16" s="54">
        <f>IF(ISBLANK(D16),"  ",IF(F16&gt;0,D16/F16,IF(D16&gt;0,1,0)))</f>
        <v>0</v>
      </c>
      <c r="F16" s="67">
        <f t="shared" ref="F16:F39" si="2">D16+B16</f>
        <v>98813824</v>
      </c>
      <c r="G16" s="56">
        <f>IF(ISBLANK(F16),"  ",IF(F76&gt;0,F16/F76,IF(F16&gt;0,1,0)))</f>
        <v>6.9214986000799589E-2</v>
      </c>
      <c r="H16" s="9">
        <f>ULSBoard!H16+Grambling!H16+LATech!H16+McNeese!H16+Nicholls!H16+NwSU!H16+SLU!H16+ULL!H16+ULM!H16+UNO!H16</f>
        <v>0</v>
      </c>
      <c r="I16" s="52">
        <f t="shared" ref="I16:I34" si="3">IF(ISBLANK(H16),"  ",IF(L16&gt;0,H16/L16,IF(H16&gt;0,1,0)))</f>
        <v>0</v>
      </c>
      <c r="J16" s="53">
        <f>ULSBoard!J16+Grambling!J16+LATech!J16+McNeese!J16+Nicholls!J16+NwSU!J16+SLU!J16+ULL!J16+ULM!J16+UNO!J16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ULSBoard!B17+Grambling!B17+LATech!B17+McNeese!B17+Nicholls!B17+NwSU!B17+SLU!B17+ULL!B17+ULM!B17+UNO!B17</f>
        <v>16140398</v>
      </c>
      <c r="C17" s="58">
        <f t="shared" si="0"/>
        <v>1</v>
      </c>
      <c r="D17" s="53">
        <f>ULSBoard!D17+Grambling!D17+LATech!D17+McNeese!D17+Nicholls!D17+NwSU!D17+SLU!D17+ULL!D17+ULM!D17+UNO!D17</f>
        <v>0</v>
      </c>
      <c r="E17" s="54">
        <f t="shared" ref="E17:E34" si="5">IF(ISBLANK(D17),"  ",IF(F17&gt;0,D17/F17,IF(D17&gt;0,1,0)))</f>
        <v>0</v>
      </c>
      <c r="F17" s="44">
        <f t="shared" si="2"/>
        <v>16140398</v>
      </c>
      <c r="G17" s="62">
        <f>IF(ISBLANK(F17),"  ",IF(F76&gt;0,F17/F76,IF(F17&gt;0,1,0)))</f>
        <v>1.1305679472715617E-2</v>
      </c>
      <c r="H17" s="9">
        <f>ULSBoard!H17+Grambling!H17+LATech!H17+McNeese!H17+Nicholls!H17+NwSU!H17+SLU!H17+ULL!H17+ULM!H17+UNO!H17</f>
        <v>16800496</v>
      </c>
      <c r="I17" s="58">
        <f t="shared" si="3"/>
        <v>1</v>
      </c>
      <c r="J17" s="53">
        <f>ULSBoard!J17+Grambling!J17+LATech!J17+McNeese!J17+Nicholls!J17+NwSU!J17+SLU!J17+ULL!J17+ULM!J17+UNO!J17</f>
        <v>0</v>
      </c>
      <c r="K17" s="60">
        <f t="shared" si="4"/>
        <v>0</v>
      </c>
      <c r="L17" s="44">
        <f t="shared" si="1"/>
        <v>16800496</v>
      </c>
      <c r="M17" s="62">
        <f>IF(ISBLANK(L17),"  ",IF(L76&gt;0,L17/L76,IF(L17&gt;0,1,0)))</f>
        <v>1.1480131503429251E-2</v>
      </c>
      <c r="N17" s="35"/>
    </row>
    <row r="18" spans="1:14" s="11" customFormat="1" ht="44.25" x14ac:dyDescent="0.55000000000000004">
      <c r="A18" s="68" t="s">
        <v>17</v>
      </c>
      <c r="B18" s="9">
        <f>ULSBoard!B18+Grambling!B18+LATech!B18+McNeese!B18+Nicholls!B18+NwSU!B18+SLU!B18+ULL!B18+ULM!B18+UNO!B18</f>
        <v>0</v>
      </c>
      <c r="C18" s="58">
        <f t="shared" si="0"/>
        <v>0</v>
      </c>
      <c r="D18" s="53">
        <f>ULSBoard!D18+Grambling!D18+LATech!D18+McNeese!D18+Nicholls!D18+NwSU!D18+SLU!D18+ULL!D18+ULM!D18+UNO!D18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ULSBoard!H18+Grambling!H18+LATech!H18+McNeese!H18+Nicholls!H18+NwSU!H18+SLU!H18+ULL!H18+ULM!H18+UNO!H18</f>
        <v>0</v>
      </c>
      <c r="I18" s="58">
        <f t="shared" si="3"/>
        <v>0</v>
      </c>
      <c r="J18" s="53">
        <f>ULSBoard!J18+Grambling!J18+LATech!J18+McNeese!J18+Nicholls!J18+NwSU!J18+SLU!J18+ULL!J18+ULM!J18+UNO!J18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35"/>
    </row>
    <row r="19" spans="1:14" s="11" customFormat="1" ht="44.25" x14ac:dyDescent="0.55000000000000004">
      <c r="A19" s="68" t="s">
        <v>18</v>
      </c>
      <c r="B19" s="9">
        <f>ULSBoard!B19+Grambling!B19+LATech!B19+McNeese!B19+Nicholls!B19+NwSU!B19+SLU!B19+ULL!B19+ULM!B19+UNO!B19</f>
        <v>408227</v>
      </c>
      <c r="C19" s="58">
        <f t="shared" si="0"/>
        <v>1</v>
      </c>
      <c r="D19" s="53">
        <f>ULSBoard!D19+Grambling!D19+LATech!D19+McNeese!D19+Nicholls!D19+NwSU!D19+SLU!D19+ULL!D19+ULM!D19+UNO!D19</f>
        <v>0</v>
      </c>
      <c r="E19" s="54">
        <f t="shared" si="5"/>
        <v>0</v>
      </c>
      <c r="F19" s="44">
        <f t="shared" si="2"/>
        <v>408227</v>
      </c>
      <c r="G19" s="62">
        <f>IF(ISBLANK(F19),"  ",IF(F76&gt;0,F19/F76,IF(F19&gt;0,1,0)))</f>
        <v>2.85946084731509E-4</v>
      </c>
      <c r="H19" s="9">
        <f>ULSBoard!H19+Grambling!H19+LATech!H19+McNeese!H19+Nicholls!H19+NwSU!H19+SLU!H19+ULL!H19+ULM!H19+UNO!H19</f>
        <v>397235</v>
      </c>
      <c r="I19" s="58">
        <f t="shared" si="3"/>
        <v>1</v>
      </c>
      <c r="J19" s="53">
        <f>ULSBoard!J19+Grambling!J19+LATech!J19+McNeese!J19+Nicholls!J19+NwSU!J19+SLU!J19+ULL!J19+ULM!J19+UNO!J19</f>
        <v>0</v>
      </c>
      <c r="K19" s="60">
        <f t="shared" si="4"/>
        <v>0</v>
      </c>
      <c r="L19" s="44">
        <f t="shared" si="1"/>
        <v>397235</v>
      </c>
      <c r="M19" s="62">
        <f>IF(ISBLANK(L19),"  ",IF(L76&gt;0,L19/L76,IF(L19&gt;0,1,0)))</f>
        <v>2.7143901214373182E-4</v>
      </c>
      <c r="N19" s="35"/>
    </row>
    <row r="20" spans="1:14" s="11" customFormat="1" ht="44.25" x14ac:dyDescent="0.55000000000000004">
      <c r="A20" s="68" t="s">
        <v>19</v>
      </c>
      <c r="B20" s="9">
        <f>ULSBoard!B20+Grambling!B20+LATech!B20+McNeese!B20+Nicholls!B20+NwSU!B20+SLU!B20+ULL!B20+ULM!B20+UNO!B20</f>
        <v>75000</v>
      </c>
      <c r="C20" s="58">
        <f t="shared" si="0"/>
        <v>8.7408614293755876E-2</v>
      </c>
      <c r="D20" s="53">
        <f>ULSBoard!D20+Grambling!D20+LATech!D20+McNeese!D20+Nicholls!D20+NwSU!D20+SLU!D20+ULL!D20+ULM!D20+UNO!D20</f>
        <v>783039</v>
      </c>
      <c r="E20" s="54">
        <f t="shared" si="5"/>
        <v>0.9125913857062441</v>
      </c>
      <c r="F20" s="44">
        <f>D20+B20</f>
        <v>858039</v>
      </c>
      <c r="G20" s="62">
        <f>IF(ISBLANK(F20),"  ",IF(F77&gt;0,F20/F77,IF(F20&gt;0,1,0)))</f>
        <v>1</v>
      </c>
      <c r="H20" s="9">
        <f>ULSBoard!H20+Grambling!H20+LATech!H20+McNeese!H20+Nicholls!H20+NwSU!H20+SLU!H20+ULL!H20+ULM!H20+UNO!H20</f>
        <v>1305878</v>
      </c>
      <c r="I20" s="58">
        <f t="shared" si="3"/>
        <v>1</v>
      </c>
      <c r="J20" s="53">
        <f>ULSBoard!J20+Grambling!J20+LATech!J20+McNeese!J20+Nicholls!J20+NwSU!J20+SLU!J20+ULL!J20+ULM!J20+UNO!J20</f>
        <v>0</v>
      </c>
      <c r="K20" s="60">
        <f t="shared" si="4"/>
        <v>0</v>
      </c>
      <c r="L20" s="44">
        <f t="shared" si="1"/>
        <v>1305878</v>
      </c>
      <c r="M20" s="62">
        <f>IF(ISBLANK(L20),"  ",IF(L77&gt;0,L20/L77,IF(L20&gt;0,1,0)))</f>
        <v>1</v>
      </c>
      <c r="N20" s="35"/>
    </row>
    <row r="21" spans="1:14" s="11" customFormat="1" ht="44.25" x14ac:dyDescent="0.55000000000000004">
      <c r="A21" s="68" t="s">
        <v>20</v>
      </c>
      <c r="B21" s="9">
        <f>ULSBoard!B21+Grambling!B21+LATech!B21+McNeese!B21+Nicholls!B21+NwSU!B21+SLU!B21+ULL!B21+ULM!B21+UNO!B21</f>
        <v>0</v>
      </c>
      <c r="C21" s="58">
        <f t="shared" si="0"/>
        <v>0</v>
      </c>
      <c r="D21" s="53">
        <f>ULSBoard!D21+Grambling!D21+LATech!D21+McNeese!D21+Nicholls!D21+NwSU!D21+SLU!D21+ULL!D21+ULM!D21+UNO!D21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ULSBoard!H21+Grambling!H21+LATech!H21+McNeese!H21+Nicholls!H21+NwSU!H21+SLU!H21+ULL!H21+ULM!H21+UNO!H21</f>
        <v>0</v>
      </c>
      <c r="I21" s="58">
        <f t="shared" si="3"/>
        <v>0</v>
      </c>
      <c r="J21" s="53">
        <f>ULSBoard!J21+Grambling!J21+LATech!J21+McNeese!J21+Nicholls!J21+NwSU!J21+SLU!J21+ULL!J21+ULM!J21+UNO!J21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35"/>
    </row>
    <row r="22" spans="1:14" s="11" customFormat="1" ht="44.25" x14ac:dyDescent="0.55000000000000004">
      <c r="A22" s="68" t="s">
        <v>21</v>
      </c>
      <c r="B22" s="9">
        <f>ULSBoard!B22+Grambling!B22+LATech!B22+McNeese!B22+Nicholls!B22+NwSU!B22+SLU!B22+ULL!B22+ULM!B22+UNO!B22</f>
        <v>0</v>
      </c>
      <c r="C22" s="58">
        <f t="shared" si="0"/>
        <v>0</v>
      </c>
      <c r="D22" s="53">
        <f>ULSBoard!D22+Grambling!D22+LATech!D22+McNeese!D22+Nicholls!D22+NwSU!D22+SLU!D22+ULL!D22+ULM!D22+UNO!D22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ULSBoard!H22+Grambling!H22+LATech!H22+McNeese!H22+Nicholls!H22+NwSU!H22+SLU!H22+ULL!H22+ULM!H22+UNO!H22</f>
        <v>0</v>
      </c>
      <c r="I22" s="58">
        <f t="shared" si="3"/>
        <v>0</v>
      </c>
      <c r="J22" s="53">
        <f>ULSBoard!J22+Grambling!J22+LATech!J22+McNeese!J22+Nicholls!J22+NwSU!J22+SLU!J22+ULL!J22+ULM!J22+UNO!J22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35"/>
    </row>
    <row r="23" spans="1:14" s="11" customFormat="1" ht="44.25" x14ac:dyDescent="0.55000000000000004">
      <c r="A23" s="68" t="s">
        <v>22</v>
      </c>
      <c r="B23" s="9">
        <f>ULSBoard!B23+Grambling!B23+LATech!B23+McNeese!B23+Nicholls!B23+NwSU!B23+SLU!B23+ULL!B23+ULM!B23+UNO!B23</f>
        <v>0</v>
      </c>
      <c r="C23" s="58">
        <f t="shared" si="0"/>
        <v>0</v>
      </c>
      <c r="D23" s="53">
        <f>ULSBoard!D23+Grambling!D23+LATech!D23+McNeese!D23+Nicholls!D23+NwSU!D23+SLU!D23+ULL!D23+ULM!D23+UNO!D23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ULSBoard!H23+Grambling!H23+LATech!H23+McNeese!H23+Nicholls!H23+NwSU!H23+SLU!H23+ULL!H23+ULM!H23+UNO!H23</f>
        <v>0</v>
      </c>
      <c r="I23" s="58">
        <f t="shared" si="3"/>
        <v>0</v>
      </c>
      <c r="J23" s="53">
        <f>ULSBoard!J23+Grambling!J23+LATech!J23+McNeese!J23+Nicholls!J23+NwSU!J23+SLU!J23+ULL!J23+ULM!J23+UNO!J23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35"/>
    </row>
    <row r="24" spans="1:14" s="11" customFormat="1" ht="44.25" x14ac:dyDescent="0.55000000000000004">
      <c r="A24" s="68" t="s">
        <v>23</v>
      </c>
      <c r="B24" s="9">
        <f>ULSBoard!B24+Grambling!B24+LATech!B24+McNeese!B24+Nicholls!B24+NwSU!B24+SLU!B24+ULL!B24+ULM!B24+UNO!B24</f>
        <v>0</v>
      </c>
      <c r="C24" s="58">
        <f t="shared" si="0"/>
        <v>0</v>
      </c>
      <c r="D24" s="53">
        <f>ULSBoard!D24+Grambling!D24+LATech!D24+McNeese!D24+Nicholls!D24+NwSU!D24+SLU!D24+ULL!D24+ULM!D24+UNO!D24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ULSBoard!H24+Grambling!H24+LATech!H24+McNeese!H24+Nicholls!H24+NwSU!H24+SLU!H24+ULL!H24+ULM!H24+UNO!H24</f>
        <v>0</v>
      </c>
      <c r="I24" s="58">
        <f t="shared" si="3"/>
        <v>0</v>
      </c>
      <c r="J24" s="53">
        <f>ULSBoard!J24+Grambling!J24+LATech!J24+McNeese!J24+Nicholls!J24+NwSU!J24+SLU!J24+ULL!J24+ULM!J24+UNO!J24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35"/>
    </row>
    <row r="25" spans="1:14" s="11" customFormat="1" ht="44.25" x14ac:dyDescent="0.55000000000000004">
      <c r="A25" s="68" t="s">
        <v>24</v>
      </c>
      <c r="B25" s="9">
        <f>ULSBoard!B25+Grambling!B25+LATech!B25+McNeese!B25+Nicholls!B25+NwSU!B25+SLU!B25+ULL!B25+ULM!B25+UNO!B25</f>
        <v>0</v>
      </c>
      <c r="C25" s="58">
        <f t="shared" si="0"/>
        <v>0</v>
      </c>
      <c r="D25" s="53">
        <f>ULSBoard!D25+Grambling!D25+LATech!D25+McNeese!D25+Nicholls!D25+NwSU!D25+SLU!D25+ULL!D25+ULM!D25+UNO!D25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ULSBoard!H25+Grambling!H25+LATech!H25+McNeese!H25+Nicholls!H25+NwSU!H25+SLU!H25+ULL!H25+ULM!H25+UNO!H25</f>
        <v>0</v>
      </c>
      <c r="I25" s="58">
        <f t="shared" si="3"/>
        <v>0</v>
      </c>
      <c r="J25" s="53">
        <f>ULSBoard!J25+Grambling!J25+LATech!J25+McNeese!J25+Nicholls!J25+NwSU!J25+SLU!J25+ULL!J25+ULM!J25+UNO!J25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35"/>
    </row>
    <row r="26" spans="1:14" s="11" customFormat="1" ht="44.25" x14ac:dyDescent="0.55000000000000004">
      <c r="A26" s="68" t="s">
        <v>25</v>
      </c>
      <c r="B26" s="9">
        <f>ULSBoard!B26+Grambling!B26+LATech!B26+McNeese!B26+Nicholls!B26+NwSU!B26+SLU!B26+ULL!B26+ULM!B26+UNO!B26</f>
        <v>0</v>
      </c>
      <c r="C26" s="58">
        <f t="shared" si="0"/>
        <v>0</v>
      </c>
      <c r="D26" s="53">
        <f>ULSBoard!D26+Grambling!D26+LATech!D26+McNeese!D26+Nicholls!D26+NwSU!D26+SLU!D26+ULL!D26+ULM!D26+UNO!D26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ULSBoard!H26+Grambling!H26+LATech!H26+McNeese!H26+Nicholls!H26+NwSU!H26+SLU!H26+ULL!H26+ULM!H26+UNO!H26</f>
        <v>0</v>
      </c>
      <c r="I26" s="58">
        <f t="shared" si="3"/>
        <v>0</v>
      </c>
      <c r="J26" s="53">
        <f>ULSBoard!J26+Grambling!J26+LATech!J26+McNeese!J26+Nicholls!J26+NwSU!J26+SLU!J26+ULL!J26+ULM!J26+UNO!J26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ULSBoard!B27+Grambling!B27+LATech!B27+McNeese!B27+Nicholls!B27+NwSU!B27+SLU!B27+ULL!B27+ULM!B27+UNO!B27</f>
        <v>0</v>
      </c>
      <c r="C27" s="58">
        <f t="shared" si="0"/>
        <v>0</v>
      </c>
      <c r="D27" s="53">
        <f>ULSBoard!D27+Grambling!D27+LATech!D27+McNeese!D27+Nicholls!D27+NwSU!D27+SLU!D27+ULL!D27+ULM!D27+UNO!D27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ULSBoard!H27+Grambling!H27+LATech!H27+McNeese!H27+Nicholls!H27+NwSU!H27+SLU!H27+ULL!H27+ULM!H27+UNO!H27</f>
        <v>0</v>
      </c>
      <c r="I27" s="58">
        <f t="shared" si="3"/>
        <v>0</v>
      </c>
      <c r="J27" s="53">
        <f>ULSBoard!J27+Grambling!J27+LATech!J27+McNeese!J27+Nicholls!J27+NwSU!J27+SLU!J27+ULL!J27+ULM!J27+UNO!J27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ULSBoard!B28+Grambling!B28+LATech!B28+McNeese!B28+Nicholls!B28+NwSU!B28+SLU!B28+ULL!B28+ULM!B28+UNO!B28</f>
        <v>0</v>
      </c>
      <c r="C28" s="58">
        <f t="shared" si="0"/>
        <v>0</v>
      </c>
      <c r="D28" s="53">
        <f>ULSBoard!D28+Grambling!D28+LATech!D28+McNeese!D28+Nicholls!D28+NwSU!D28+SLU!D28+ULL!D28+ULM!D28+UNO!D28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ULSBoard!H28+Grambling!H28+LATech!H28+McNeese!H28+Nicholls!H28+NwSU!H28+SLU!H28+ULL!H28+ULM!H28+UNO!H28</f>
        <v>0</v>
      </c>
      <c r="I28" s="58">
        <f t="shared" si="3"/>
        <v>0</v>
      </c>
      <c r="J28" s="53">
        <f>ULSBoard!J28+Grambling!J28+LATech!J28+McNeese!J28+Nicholls!J28+NwSU!J28+SLU!J28+ULL!J28+ULM!J28+UNO!J28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ULSBoard!B29+Grambling!B29+LATech!B29+McNeese!B29+Nicholls!B29+NwSU!B29+SLU!B29+ULL!B29+ULM!B29+UNO!B29</f>
        <v>0</v>
      </c>
      <c r="C29" s="58">
        <f t="shared" si="0"/>
        <v>0</v>
      </c>
      <c r="D29" s="53">
        <f>ULSBoard!D29+Grambling!D29+LATech!D29+McNeese!D29+Nicholls!D29+NwSU!D29+SLU!D29+ULL!D29+ULM!D29+UNO!D29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ULSBoard!H29+Grambling!H29+LATech!H29+McNeese!H29+Nicholls!H29+NwSU!H29+SLU!H29+ULL!H29+ULM!H29+UNO!H29</f>
        <v>0</v>
      </c>
      <c r="I29" s="58">
        <f t="shared" si="3"/>
        <v>0</v>
      </c>
      <c r="J29" s="53">
        <f>ULSBoard!J29+Grambling!J29+LATech!J29+McNeese!J29+Nicholls!J29+NwSU!J29+SLU!J29+ULL!J29+ULM!J29+UNO!J29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35"/>
    </row>
    <row r="30" spans="1:14" s="11" customFormat="1" ht="44.25" x14ac:dyDescent="0.55000000000000004">
      <c r="A30" s="70" t="s">
        <v>29</v>
      </c>
      <c r="B30" s="9">
        <f>ULSBoard!B30+Grambling!B30+LATech!B30+McNeese!B30+Nicholls!B30+NwSU!B30+SLU!B30+ULL!B30+ULM!B30+UNO!B30</f>
        <v>0</v>
      </c>
      <c r="C30" s="58">
        <f t="shared" si="0"/>
        <v>0</v>
      </c>
      <c r="D30" s="53">
        <f>ULSBoard!D30+Grambling!D30+LATech!D30+McNeese!D30+Nicholls!D30+NwSU!D30+SLU!D30+ULL!D30+ULM!D30+UNO!D30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ULSBoard!H30+Grambling!H30+LATech!H30+McNeese!H30+Nicholls!H30+NwSU!H30+SLU!H30+ULL!H30+ULM!H30+UNO!H30</f>
        <v>0</v>
      </c>
      <c r="I30" s="58">
        <f t="shared" si="3"/>
        <v>0</v>
      </c>
      <c r="J30" s="53">
        <f>ULSBoard!J30+Grambling!J30+LATech!J30+McNeese!J30+Nicholls!J30+NwSU!J30+SLU!J30+ULL!J30+ULM!J30+UNO!J30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ULSBoard!B31+Grambling!B31+LATech!B31+McNeese!B31+Nicholls!B31+NwSU!B31+SLU!B31+ULL!B31+ULM!B31+UNO!B31</f>
        <v>0</v>
      </c>
      <c r="C31" s="58">
        <f t="shared" si="0"/>
        <v>0</v>
      </c>
      <c r="D31" s="53">
        <f>ULSBoard!D31+Grambling!D31+LATech!D31+McNeese!D31+Nicholls!D31+NwSU!D31+SLU!D31+ULL!D31+ULM!D31+UNO!D31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ULSBoard!H31+Grambling!H31+LATech!H31+McNeese!H31+Nicholls!H31+NwSU!H31+SLU!H31+ULL!H31+ULM!H31+UNO!H31</f>
        <v>0</v>
      </c>
      <c r="I31" s="58">
        <f t="shared" si="3"/>
        <v>0</v>
      </c>
      <c r="J31" s="53">
        <f>ULSBoard!J31+Grambling!J31+LATech!J31+McNeese!J31+Nicholls!J31+NwSU!J31+SLU!J31+ULL!J31+ULM!J31+UNO!J31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35"/>
    </row>
    <row r="32" spans="1:14" s="11" customFormat="1" ht="44.25" x14ac:dyDescent="0.55000000000000004">
      <c r="A32" s="70" t="s">
        <v>31</v>
      </c>
      <c r="B32" s="9">
        <f>ULSBoard!B32+Grambling!B32+LATech!B32+McNeese!B32+Nicholls!B32+NwSU!B32+SLU!B32+ULL!B32+ULM!B32+UNO!B32</f>
        <v>0</v>
      </c>
      <c r="C32" s="58">
        <f t="shared" si="0"/>
        <v>0</v>
      </c>
      <c r="D32" s="53">
        <f>ULSBoard!D32+Grambling!D32+LATech!D32+McNeese!D32+Nicholls!D32+NwSU!D32+SLU!D32+ULL!D32+ULM!D32+UNO!D32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ULSBoard!H32+Grambling!H32+LATech!H32+McNeese!H32+Nicholls!H32+NwSU!H32+SLU!H32+ULL!H32+ULM!H32+UNO!H32</f>
        <v>0</v>
      </c>
      <c r="I32" s="58">
        <f t="shared" si="3"/>
        <v>0</v>
      </c>
      <c r="J32" s="53">
        <f>ULSBoard!J32+Grambling!J32+LATech!J32+McNeese!J32+Nicholls!J32+NwSU!J32+SLU!J32+ULL!J32+ULM!J32+UNO!J32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ULSBoard!B33+Grambling!B33+LATech!B33+McNeese!B33+Nicholls!B33+NwSU!B33+SLU!B33+ULL!B33+ULM!B33+UNO!B33</f>
        <v>0</v>
      </c>
      <c r="C33" s="58">
        <f>IF(ISBLANK(B33),"  ",IF(F33&gt;0,B33/F33,IF(B33&gt;0,1,0)))</f>
        <v>0</v>
      </c>
      <c r="D33" s="53">
        <f>ULSBoard!D33+Grambling!D33+LATech!D33+McNeese!D33+Nicholls!D33+NwSU!D33+SLU!D33+ULL!D33+ULM!D33+UNO!D33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ULSBoard!H33+Grambling!H33+LATech!H33+McNeese!H33+Nicholls!H33+NwSU!H33+SLU!H33+ULL!H33+ULM!H33+UNO!H33</f>
        <v>0</v>
      </c>
      <c r="I33" s="58">
        <f>IF(ISBLANK(H33),"  ",IF(L33&gt;0,H33/L33,IF(H33&gt;0,1,0)))</f>
        <v>0</v>
      </c>
      <c r="J33" s="53">
        <f>ULSBoard!J33+Grambling!J33+LATech!J33+McNeese!J33+Nicholls!J33+NwSU!J33+SLU!J33+ULL!J33+ULM!J33+UNO!J33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ULSBoard!B34+Grambling!B34+LATech!B34+McNeese!B34+Nicholls!B34+NwSU!B34+SLU!B34+ULL!B34+ULM!B34+UNO!B34</f>
        <v>0</v>
      </c>
      <c r="C34" s="58">
        <f t="shared" si="0"/>
        <v>0</v>
      </c>
      <c r="D34" s="53">
        <f>ULSBoard!D34+Grambling!D34+LATech!D34+McNeese!D34+Nicholls!D34+NwSU!D34+SLU!D34+ULL!D34+ULM!D34+UNO!D34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ULSBoard!H34+Grambling!H34+LATech!H34+McNeese!H34+Nicholls!H34+NwSU!H34+SLU!H34+ULL!H34+ULM!H34+UNO!H34</f>
        <v>0</v>
      </c>
      <c r="I34" s="58">
        <f t="shared" si="3"/>
        <v>0</v>
      </c>
      <c r="J34" s="53">
        <f>ULSBoard!J34+Grambling!J34+LATech!J34+McNeese!J34+Nicholls!J34+NwSU!J34+SLU!J34+ULL!J34+ULM!J34+UNO!J34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136"/>
      <c r="C35" s="73" t="s">
        <v>4</v>
      </c>
      <c r="D35" s="139"/>
      <c r="E35" s="74" t="s">
        <v>4</v>
      </c>
      <c r="F35" s="44"/>
      <c r="G35" s="75" t="s">
        <v>4</v>
      </c>
      <c r="H35" s="136"/>
      <c r="I35" s="73" t="s">
        <v>4</v>
      </c>
      <c r="J35" s="139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ULSBoard!B36+Grambling!B36+LATech!B36+McNeese!B36+Nicholls!B36+NwSU!B36+SLU!B36+ULL!B36+ULM!B36+UNO!B36</f>
        <v>0</v>
      </c>
      <c r="C36" s="58">
        <f t="shared" si="0"/>
        <v>0</v>
      </c>
      <c r="D36" s="53">
        <f>ULSBoard!D36+Grambling!D36+LATech!D36+McNeese!D36+Nicholls!D36+NwSU!D36+SLU!D36+ULL!D36+ULM!D36+UNO!D36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ULSBoard!H36+Grambling!H36+LATech!H36+McNeese!H36+Nicholls!H36+NwSU!H36+SLU!H36+ULL!H36+ULM!H36+UNO!H36</f>
        <v>0</v>
      </c>
      <c r="I36" s="58">
        <f>IF(ISBLANK(H36),"  ",IF(L36&gt;0,H36/L36,IF(H36&gt;0,1,0)))</f>
        <v>0</v>
      </c>
      <c r="J36" s="53">
        <f>ULSBoard!J36+Grambling!J36+LATech!J36+McNeese!J36+Nicholls!J36+NwSU!J36+SLU!J36+ULL!J36+ULM!J36+UNO!J36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ULSBoard!B38+Grambling!B38+LATech!B38+McNeese!B38+Nicholls!B38+NwSU!B38+SLU!B38+ULL!B38+ULM!B38+UNO!B38</f>
        <v>0</v>
      </c>
      <c r="C38" s="58">
        <f t="shared" si="0"/>
        <v>0</v>
      </c>
      <c r="D38" s="53">
        <f>ULSBoard!D38+Grambling!D38+LATech!D38+McNeese!D38+Nicholls!D38+NwSU!D38+SLU!D38+ULL!D38+ULM!D38+UNO!D38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ULSBoard!H38+Grambling!H38+LATech!H38+McNeese!H38+Nicholls!H38+NwSU!H38+SLU!H38+ULL!H38+ULM!H38+UNO!H38</f>
        <v>0</v>
      </c>
      <c r="I38" s="58">
        <f>IF(ISBLANK(H38),"  ",IF(L38&gt;0,H38/L38,IF(H38&gt;0,1,0)))</f>
        <v>0</v>
      </c>
      <c r="J38" s="53">
        <f>ULSBoard!J38+Grambling!J38+LATech!J38+McNeese!J38+Nicholls!J38+NwSU!J38+SLU!J38+ULL!J38+ULM!J38+UNO!J38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76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234118808</v>
      </c>
      <c r="C40" s="80">
        <f t="shared" si="0"/>
        <v>0.9966665268494036</v>
      </c>
      <c r="D40" s="141">
        <f>D39+D38+D36+D34+D29+D28+D26+D27+D25+D24+D23+D22+D21+D20+D19+D18+D17+D16+D14+D13+D30+D31+D32</f>
        <v>783039</v>
      </c>
      <c r="E40" s="81">
        <f>IF(ISBLANK(D40),"  ",IF(F40&gt;0,D40/F40,IF(D40&gt;0,1,0)))</f>
        <v>3.3334731505963852E-3</v>
      </c>
      <c r="F40" s="79">
        <f>F39+F38+F36+F34+F29+F28+F26+F27+F25+F24+F23+F22+F21+F20+F19+F18+F17+F16+F14+F13+F30+F31+F32</f>
        <v>234901847</v>
      </c>
      <c r="G40" s="82">
        <f>IF(ISBLANK(F40),"  ",IF(F76&gt;0,F40/F76,IF(F40&gt;0,1,0)))</f>
        <v>0.16453900267706437</v>
      </c>
      <c r="H40" s="79">
        <f>H39+H38+H36+H34+H29+H28+H26+H27+H25+H24+H23+H22+H21+H20+H19+H18+H17+H16+H14+H13+H30+H31+H32</f>
        <v>231528608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79">
        <f>L39+L38+L36+L34+L29+L28+L26+L27+L25+L24+L23+L22+L21+L20+L19+L18+L17+L16+L14+L13+L30+L31+L32</f>
        <v>231528608</v>
      </c>
      <c r="M40" s="82">
        <f>IF(ISBLANK(L40),"  ",IF(L76&gt;0,L40/L76,IF(L40&gt;0,1,0)))</f>
        <v>0.15820835686314985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63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ULSBoard!B42+Grambling!B42+LATech!B42+McNeese!B42+Nicholls!B42+NwSU!B42+SLU!B42+ULL!B42+ULM!B42+UNO!B42</f>
        <v>0</v>
      </c>
      <c r="C42" s="52">
        <f t="shared" si="0"/>
        <v>0</v>
      </c>
      <c r="D42" s="53">
        <f>ULSBoard!D42+Grambling!D42+LATech!D42+McNeese!D42+Nicholls!D42+NwSU!D42+SLU!D42+ULL!D42+ULM!D42+UNO!D42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ULSBoard!H42+Grambling!H42+LATech!H42+McNeese!H42+Nicholls!H42+NwSU!H42+SLU!H42+ULL!H42+ULM!H42+UNO!H42</f>
        <v>0</v>
      </c>
      <c r="I42" s="52">
        <f t="shared" ref="I42:I48" si="7">IF(ISBLANK(H42),"  ",IF(L42&gt;0,H42/L42,IF(H42&gt;0,1,0)))</f>
        <v>0</v>
      </c>
      <c r="J42" s="53">
        <f>ULSBoard!J42+Grambling!J42+LATech!J42+McNeese!J42+Nicholls!J42+NwSU!J42+SLU!J42+ULL!J42+ULM!J42+UNO!J42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ULSBoard!B43+Grambling!B43+LATech!B43+McNeese!B43+Nicholls!B43+NwSU!B43+SLU!B43+ULL!B43+ULM!B43+UNO!B43</f>
        <v>0</v>
      </c>
      <c r="C43" s="58">
        <f t="shared" si="0"/>
        <v>0</v>
      </c>
      <c r="D43" s="53">
        <f>ULSBoard!D43+Grambling!D43+LATech!D43+McNeese!D43+Nicholls!D43+NwSU!D43+SLU!D43+ULL!D43+ULM!D43+UNO!D43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ULSBoard!H43+Grambling!H43+LATech!H43+McNeese!H43+Nicholls!H43+NwSU!H43+SLU!H43+ULL!H43+ULM!H43+UNO!H43</f>
        <v>0</v>
      </c>
      <c r="I43" s="58">
        <f t="shared" si="7"/>
        <v>0</v>
      </c>
      <c r="J43" s="53">
        <f>ULSBoard!J43+Grambling!J43+LATech!J43+McNeese!J43+Nicholls!J43+NwSU!J43+SLU!J43+ULL!J43+ULM!J43+UNO!J43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ULSBoard!B44+Grambling!B44+LATech!B44+McNeese!B44+Nicholls!B44+NwSU!B44+SLU!B44+ULL!B44+ULM!B44+UNO!B44</f>
        <v>0</v>
      </c>
      <c r="C44" s="58">
        <f t="shared" si="0"/>
        <v>0</v>
      </c>
      <c r="D44" s="53">
        <f>ULSBoard!D44+Grambling!D44+LATech!D44+McNeese!D44+Nicholls!D44+NwSU!D44+SLU!D44+ULL!D44+ULM!D44+UNO!D44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ULSBoard!H44+Grambling!H44+LATech!H44+McNeese!H44+Nicholls!H44+NwSU!H44+SLU!H44+ULL!H44+ULM!H44+UNO!H44</f>
        <v>0</v>
      </c>
      <c r="I44" s="58">
        <f t="shared" si="7"/>
        <v>0</v>
      </c>
      <c r="J44" s="53">
        <f>ULSBoard!J44+Grambling!J44+LATech!J44+McNeese!J44+Nicholls!J44+NwSU!J44+SLU!J44+ULL!J44+ULM!J44+UNO!J44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ULSBoard!B45+Grambling!B45+LATech!B45+McNeese!B45+Nicholls!B45+NwSU!B45+SLU!B45+ULL!B45+ULM!B45+UNO!B45</f>
        <v>0</v>
      </c>
      <c r="C45" s="58">
        <f t="shared" si="0"/>
        <v>0</v>
      </c>
      <c r="D45" s="53">
        <f>ULSBoard!D45+Grambling!D45+LATech!D45+McNeese!D45+Nicholls!D45+NwSU!D45+SLU!D45+ULL!D45+ULM!D45+UNO!D45</f>
        <v>1284038</v>
      </c>
      <c r="E45" s="60">
        <f t="shared" si="6"/>
        <v>1</v>
      </c>
      <c r="F45" s="78">
        <f>D45+B45</f>
        <v>1284038</v>
      </c>
      <c r="G45" s="62">
        <f>IF(ISBLANK(F45),"  ",IF(D76&gt;0,F45/D76,IF(F45&gt;0,1,0)))</f>
        <v>2.0848989653735358E-3</v>
      </c>
      <c r="H45" s="9">
        <f>ULSBoard!H45+Grambling!H45+LATech!H45+McNeese!H45+Nicholls!H45+NwSU!H45+SLU!H45+ULL!H45+ULM!H45+UNO!H45</f>
        <v>0</v>
      </c>
      <c r="I45" s="58">
        <f t="shared" si="7"/>
        <v>0</v>
      </c>
      <c r="J45" s="53">
        <f>ULSBoard!J45+Grambling!J45+LATech!J45+McNeese!J45+Nicholls!J45+NwSU!J45+SLU!J45+ULL!J45+ULM!J45+UNO!J45</f>
        <v>1317040</v>
      </c>
      <c r="K45" s="60">
        <f t="shared" si="8"/>
        <v>1</v>
      </c>
      <c r="L45" s="78">
        <f>J45+H45</f>
        <v>1317040</v>
      </c>
      <c r="M45" s="62">
        <f>IF(ISBLANK(L45),"  ",IF(J76&gt;0,L45/J76,IF(L45&gt;0,1,0)))</f>
        <v>2.0512328516223404E-3</v>
      </c>
      <c r="N45" s="35"/>
    </row>
    <row r="46" spans="1:14" s="11" customFormat="1" ht="44.25" x14ac:dyDescent="0.55000000000000004">
      <c r="A46" s="88" t="s">
        <v>43</v>
      </c>
      <c r="B46" s="9">
        <f>ULSBoard!B46+Grambling!B46+LATech!B46+McNeese!B46+Nicholls!B46+NwSU!B46+SLU!B46+ULL!B46+ULM!B46+UNO!B46</f>
        <v>74923</v>
      </c>
      <c r="C46" s="58">
        <f t="shared" si="0"/>
        <v>1</v>
      </c>
      <c r="D46" s="53">
        <f>ULSBoard!D46+Grambling!D46+LATech!D46+McNeese!D46+Nicholls!D46+NwSU!D46+SLU!D46+ULL!D46+ULM!D46+UNO!D46</f>
        <v>0</v>
      </c>
      <c r="E46" s="60">
        <f t="shared" si="6"/>
        <v>0</v>
      </c>
      <c r="F46" s="78">
        <f>D46+B46</f>
        <v>74923</v>
      </c>
      <c r="G46" s="62">
        <f>IF(ISBLANK(F46),"  ",IF(F76&gt;0,F46/F76,IF(F46&gt;0,1,0)))</f>
        <v>5.2480454517557264E-5</v>
      </c>
      <c r="H46" s="9">
        <f>ULSBoard!H46+Grambling!H46+LATech!H46+McNeese!H46+Nicholls!H46+NwSU!H46+SLU!H46+ULL!H46+ULM!H46+UNO!H46</f>
        <v>74923</v>
      </c>
      <c r="I46" s="58">
        <f t="shared" si="7"/>
        <v>1</v>
      </c>
      <c r="J46" s="53">
        <f>ULSBoard!J46+Grambling!J46+LATech!J46+McNeese!J46+Nicholls!J46+NwSU!J46+SLU!J46+ULL!J46+ULM!J46+UNO!J46</f>
        <v>0</v>
      </c>
      <c r="K46" s="60">
        <f t="shared" si="8"/>
        <v>0</v>
      </c>
      <c r="L46" s="78">
        <f>J46+H46</f>
        <v>74923</v>
      </c>
      <c r="M46" s="62">
        <f>IF(ISBLANK(L46),"  ",IF(L76&gt;0,L46/L76,IF(L46&gt;0,1,0)))</f>
        <v>5.1196458285007168E-5</v>
      </c>
      <c r="N46" s="35"/>
    </row>
    <row r="47" spans="1:14" s="85" customFormat="1" ht="45" x14ac:dyDescent="0.6">
      <c r="A47" s="86" t="s">
        <v>44</v>
      </c>
      <c r="B47" s="143">
        <f>B46+B45+B44+B43+B42</f>
        <v>74923</v>
      </c>
      <c r="C47" s="80">
        <f t="shared" si="0"/>
        <v>5.513256083139987E-2</v>
      </c>
      <c r="D47" s="144">
        <f>D46+D45+D44+D43+D42</f>
        <v>1284038</v>
      </c>
      <c r="E47" s="83">
        <f t="shared" si="6"/>
        <v>0.94486743916860017</v>
      </c>
      <c r="F47" s="92">
        <f>F46+F45+F44+F43+F42</f>
        <v>1358961</v>
      </c>
      <c r="G47" s="82">
        <f>IF(ISBLANK(F47),"  ",IF(F76&gt;0,F47/F76,IF(F47&gt;0,1,0)))</f>
        <v>9.5189582573621098E-4</v>
      </c>
      <c r="H47" s="143">
        <f>H46+H45+H44+H43+H42</f>
        <v>74923</v>
      </c>
      <c r="I47" s="80">
        <f t="shared" si="7"/>
        <v>5.3825424957416254E-2</v>
      </c>
      <c r="J47" s="144">
        <f>J46+J45+J44+J43+J42</f>
        <v>1317040</v>
      </c>
      <c r="K47" s="83">
        <f t="shared" si="8"/>
        <v>0.94617457504258373</v>
      </c>
      <c r="L47" s="92">
        <f>L46+L45+L44+L43+L42</f>
        <v>1391963</v>
      </c>
      <c r="M47" s="82">
        <f>IF(ISBLANK(L47),"  ",IF(L76&gt;0,L47/L76,IF(L47&gt;0,1,0)))</f>
        <v>9.5115753058170965E-4</v>
      </c>
      <c r="N47" s="84"/>
    </row>
    <row r="48" spans="1:14" s="85" customFormat="1" ht="45" x14ac:dyDescent="0.6">
      <c r="A48" s="93" t="s">
        <v>45</v>
      </c>
      <c r="B48" s="133">
        <f>ULSBoard!B48+Grambling!B48+LATech!B48+McNeese!B48+Nicholls!B48+NwSU!B48+SLU!B48+ULL!B48+ULM!B48+UNO!B48</f>
        <v>0</v>
      </c>
      <c r="C48" s="80">
        <f t="shared" si="0"/>
        <v>0</v>
      </c>
      <c r="D48" s="142">
        <f>ULSBoard!D48+Grambling!D48+LATech!D48+McNeese!D48+Nicholls!D48+NwSU!D48+SLU!D48+ULL!D48+ULM!D48+UNO!D48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ULSBoard!H48+Grambling!H48+LATech!H48+McNeese!H48+Nicholls!H48+NwSU!H48+SLU!H48+ULL!H48+ULM!H48+UNO!H48</f>
        <v>0</v>
      </c>
      <c r="I48" s="80">
        <f t="shared" si="7"/>
        <v>0</v>
      </c>
      <c r="J48" s="142">
        <f>ULSBoard!J48+Grambling!J48+LATech!J48+McNeese!J48+Nicholls!J48+NwSU!J48+SLU!J48+ULL!J48+ULM!J48+UNO!J48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ULSBoard!B50+Grambling!B50+LATech!B50+McNeese!B50+Nicholls!B50+NwSU!B50+SLU!B50+ULL!B50+ULM!B50+UNO!B50</f>
        <v>440697362.60000002</v>
      </c>
      <c r="C50" s="52">
        <f t="shared" si="0"/>
        <v>0.96862658801455781</v>
      </c>
      <c r="D50" s="53">
        <f>ULSBoard!D50+Grambling!D50+LATech!D50+McNeese!D50+Nicholls!D50+NwSU!D50+SLU!D50+ULL!D50+ULM!D50+UNO!D50</f>
        <v>14274004.129999999</v>
      </c>
      <c r="E50" s="54">
        <f t="shared" ref="E50:E67" si="9">IF(ISBLANK(D50),"  ",IF(F50&gt;0,D50/F50,IF(D50&gt;0,1,0)))</f>
        <v>3.1373411985442197E-2</v>
      </c>
      <c r="F50" s="101">
        <f t="shared" ref="F50:F55" si="10">D50+B50</f>
        <v>454971366.73000002</v>
      </c>
      <c r="G50" s="56">
        <f>IF(ISBLANK(F50),"  ",IF(F76&gt;0,F50/F76,IF(F50&gt;0,1,0)))</f>
        <v>0.31868857518338334</v>
      </c>
      <c r="H50" s="9">
        <f>ULSBoard!H50+Grambling!H50+LATech!H50+McNeese!H50+Nicholls!H50+NwSU!H50+SLU!H50+ULL!H50+ULM!H50+UNO!H50</f>
        <v>445297814</v>
      </c>
      <c r="I50" s="52">
        <f t="shared" ref="I50:I67" si="11">IF(ISBLANK(H50),"  ",IF(L50&gt;0,H50/L50,IF(H50&gt;0,1,0)))</f>
        <v>0.97085433027793611</v>
      </c>
      <c r="J50" s="53">
        <f>ULSBoard!J50+Grambling!J50+LATech!J50+McNeese!J50+Nicholls!J50+NwSU!J50+SLU!J50+ULL!J50+ULM!J50+UNO!J50</f>
        <v>13368126</v>
      </c>
      <c r="K50" s="54">
        <f t="shared" ref="K50:K67" si="12">IF(ISBLANK(J50),"  ",IF(L50&gt;0,J50/L50,IF(J50&gt;0,1,0)))</f>
        <v>2.9145669722063949E-2</v>
      </c>
      <c r="L50" s="101">
        <f t="shared" ref="L50:L66" si="13">J50+H50</f>
        <v>458665940</v>
      </c>
      <c r="M50" s="56">
        <f>IF(ISBLANK(L50),"  ",IF(L76&gt;0,L50/L76,IF(L50&gt;0,1,0)))</f>
        <v>0.31341606267719657</v>
      </c>
      <c r="N50" s="35"/>
    </row>
    <row r="51" spans="1:14" s="11" customFormat="1" ht="44.25" x14ac:dyDescent="0.55000000000000004">
      <c r="A51" s="41" t="s">
        <v>48</v>
      </c>
      <c r="B51" s="9">
        <f>ULSBoard!B51+Grambling!B51+LATech!B51+McNeese!B51+Nicholls!B51+NwSU!B51+SLU!B51+ULL!B51+ULM!B51+UNO!B51</f>
        <v>55378203.740000002</v>
      </c>
      <c r="C51" s="58">
        <f t="shared" si="0"/>
        <v>0.99855351099814726</v>
      </c>
      <c r="D51" s="53">
        <f>ULSBoard!D51+Grambling!D51+LATech!D51+McNeese!D51+Nicholls!D51+NwSU!D51+SLU!D51+ULL!D51+ULM!D51+UNO!D51</f>
        <v>80220</v>
      </c>
      <c r="E51" s="60">
        <f t="shared" si="9"/>
        <v>1.4464890018527597E-3</v>
      </c>
      <c r="F51" s="102">
        <f t="shared" si="10"/>
        <v>55458423.740000002</v>
      </c>
      <c r="G51" s="62">
        <f>IF(ISBLANK(F51),"  ",IF(F76&gt;0,F51/F76,IF(F51&gt;0,1,0)))</f>
        <v>3.8846326024084568E-2</v>
      </c>
      <c r="H51" s="9">
        <f>ULSBoard!H51+Grambling!H51+LATech!H51+McNeese!H51+Nicholls!H51+NwSU!H51+SLU!H51+ULL!H51+ULM!H51+UNO!H51</f>
        <v>55679563</v>
      </c>
      <c r="I51" s="58">
        <f t="shared" si="11"/>
        <v>0.99886622053521101</v>
      </c>
      <c r="J51" s="53">
        <f>ULSBoard!J51+Grambling!J51+LATech!J51+McNeese!J51+Nicholls!J51+NwSU!J51+SLU!J51+ULL!J51+ULM!J51+UNO!J51</f>
        <v>63200</v>
      </c>
      <c r="K51" s="60">
        <f t="shared" si="12"/>
        <v>1.1337794647889986E-3</v>
      </c>
      <c r="L51" s="102">
        <f t="shared" si="13"/>
        <v>55742763</v>
      </c>
      <c r="M51" s="62">
        <f>IF(ISBLANK(L51),"  ",IF(L76&gt;0,L51/L76,IF(L51&gt;0,1,0)))</f>
        <v>3.8090199813415652E-2</v>
      </c>
      <c r="N51" s="35"/>
    </row>
    <row r="52" spans="1:14" s="11" customFormat="1" ht="44.25" x14ac:dyDescent="0.55000000000000004">
      <c r="A52" s="103" t="s">
        <v>49</v>
      </c>
      <c r="B52" s="9">
        <f>ULSBoard!B52+Grambling!B52+LATech!B52+McNeese!B52+Nicholls!B52+NwSU!B52+SLU!B52+ULL!B52+ULM!B52+UNO!B52</f>
        <v>15747051.25</v>
      </c>
      <c r="C52" s="58">
        <f t="shared" si="0"/>
        <v>0.87860032203277938</v>
      </c>
      <c r="D52" s="53">
        <f>ULSBoard!D52+Grambling!D52+LATech!D52+McNeese!D52+Nicholls!D52+NwSU!D52+SLU!D52+ULL!D52+ULM!D52+UNO!D52</f>
        <v>2175832.29</v>
      </c>
      <c r="E52" s="60">
        <f t="shared" si="9"/>
        <v>0.12139967796722068</v>
      </c>
      <c r="F52" s="106">
        <f t="shared" si="10"/>
        <v>17922883.539999999</v>
      </c>
      <c r="G52" s="62">
        <f>IF(ISBLANK(F52),"  ",IF(F76&gt;0,F52/F76,IF(F52&gt;0,1,0)))</f>
        <v>1.2554236675579537E-2</v>
      </c>
      <c r="H52" s="9">
        <f>ULSBoard!H52+Grambling!H52+LATech!H52+McNeese!H52+Nicholls!H52+NwSU!H52+SLU!H52+ULL!H52+ULM!H52+UNO!H52</f>
        <v>17614842</v>
      </c>
      <c r="I52" s="58">
        <f t="shared" si="11"/>
        <v>1</v>
      </c>
      <c r="J52" s="53">
        <f>ULSBoard!J52+Grambling!J52+LATech!J52+McNeese!J52+Nicholls!J52+NwSU!J52+SLU!J52+ULL!J52+ULM!J52+UNO!J52</f>
        <v>0</v>
      </c>
      <c r="K52" s="60">
        <f t="shared" si="12"/>
        <v>0</v>
      </c>
      <c r="L52" s="106">
        <f t="shared" si="13"/>
        <v>17614842</v>
      </c>
      <c r="M52" s="62">
        <f>IF(ISBLANK(L52),"  ",IF(L76&gt;0,L52/L76,IF(L52&gt;0,1,0)))</f>
        <v>1.2036591215647961E-2</v>
      </c>
      <c r="N52" s="35"/>
    </row>
    <row r="53" spans="1:14" s="11" customFormat="1" ht="44.25" x14ac:dyDescent="0.55000000000000004">
      <c r="A53" s="103" t="s">
        <v>50</v>
      </c>
      <c r="B53" s="9">
        <f>ULSBoard!B53+Grambling!B53+LATech!B53+McNeese!B53+Nicholls!B53+NwSU!B53+SLU!B53+ULL!B53+ULM!B53+UNO!B53</f>
        <v>9409577.4900000002</v>
      </c>
      <c r="C53" s="58">
        <f t="shared" si="0"/>
        <v>1</v>
      </c>
      <c r="D53" s="53">
        <f>ULSBoard!D53+Grambling!D53+LATech!D53+McNeese!D53+Nicholls!D53+NwSU!D53+SLU!D53+ULL!D53+ULM!D53+UNO!D53</f>
        <v>0</v>
      </c>
      <c r="E53" s="60">
        <f t="shared" si="9"/>
        <v>0</v>
      </c>
      <c r="F53" s="106">
        <f t="shared" si="10"/>
        <v>9409577.4900000002</v>
      </c>
      <c r="G53" s="62">
        <f>IF(ISBLANK(F53),"  ",IF(F76&gt;0,F53/F76,IF(F53&gt;0,1,0)))</f>
        <v>6.5910188259062719E-3</v>
      </c>
      <c r="H53" s="9">
        <f>ULSBoard!H53+Grambling!H53+LATech!H53+McNeese!H53+Nicholls!H53+NwSU!H53+SLU!H53+ULL!H53+ULM!H53+UNO!H53</f>
        <v>9379478</v>
      </c>
      <c r="I53" s="58">
        <f t="shared" si="11"/>
        <v>1</v>
      </c>
      <c r="J53" s="53">
        <f>ULSBoard!J53+Grambling!J53+LATech!J53+McNeese!J53+Nicholls!J53+NwSU!J53+SLU!J53+ULL!J53+ULM!J53+UNO!J53</f>
        <v>0</v>
      </c>
      <c r="K53" s="60">
        <f t="shared" si="12"/>
        <v>0</v>
      </c>
      <c r="L53" s="106">
        <f t="shared" si="13"/>
        <v>9379478</v>
      </c>
      <c r="M53" s="62">
        <f>IF(ISBLANK(L53),"  ",IF(L76&gt;0,L53/L76,IF(L53&gt;0,1,0)))</f>
        <v>6.40919416150104E-3</v>
      </c>
      <c r="N53" s="35"/>
    </row>
    <row r="54" spans="1:14" s="11" customFormat="1" ht="44.25" x14ac:dyDescent="0.55000000000000004">
      <c r="A54" s="103" t="s">
        <v>51</v>
      </c>
      <c r="B54" s="9">
        <f>ULSBoard!B54+Grambling!B54+LATech!B54+McNeese!B54+Nicholls!B54+NwSU!B54+SLU!B54+ULL!B54+ULM!B54+UNO!B54</f>
        <v>0</v>
      </c>
      <c r="C54" s="58">
        <f>IF(ISBLANK(B54),"  ",IF(F54&gt;0,B54/F54,IF(B54&gt;0,1,0)))</f>
        <v>0</v>
      </c>
      <c r="D54" s="53">
        <f>ULSBoard!D54+Grambling!D54+LATech!D54+McNeese!D54+Nicholls!D54+NwSU!D54+SLU!D54+ULL!D54+ULM!D54+UNO!D54</f>
        <v>10068570.98</v>
      </c>
      <c r="E54" s="60">
        <f>IF(ISBLANK(D54),"  ",IF(F54&gt;0,D54/F54,IF(D54&gt;0,1,0)))</f>
        <v>1</v>
      </c>
      <c r="F54" s="106">
        <f t="shared" si="10"/>
        <v>10068570.98</v>
      </c>
      <c r="G54" s="62">
        <f>IF(ISBLANK(F54),"  ",IF(F78&gt;0,F54/F78,IF(F54&gt;0,1,0)))</f>
        <v>1</v>
      </c>
      <c r="H54" s="9">
        <f>ULSBoard!H54+Grambling!H54+LATech!H54+McNeese!H54+Nicholls!H54+NwSU!H54+SLU!H54+ULL!H54+ULM!H54+UNO!H54</f>
        <v>0</v>
      </c>
      <c r="I54" s="58">
        <f>IF(ISBLANK(H54),"  ",IF(L54&gt;0,H54/L54,IF(H54&gt;0,1,0)))</f>
        <v>0</v>
      </c>
      <c r="J54" s="53">
        <f>ULSBoard!J54+Grambling!J54+LATech!J54+McNeese!J54+Nicholls!J54+NwSU!J54+SLU!J54+ULL!J54+ULM!J54+UNO!J54</f>
        <v>10019115</v>
      </c>
      <c r="K54" s="60">
        <f>IF(ISBLANK(J54),"  ",IF(L54&gt;0,J54/L54,IF(J54&gt;0,1,0)))</f>
        <v>1</v>
      </c>
      <c r="L54" s="106">
        <f t="shared" si="13"/>
        <v>10019115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ULSBoard!B55+Grambling!B55+LATech!B55+McNeese!B55+Nicholls!B55+NwSU!B55+SLU!B55+ULL!B55+ULM!B55+UNO!B55</f>
        <v>33101534.880000003</v>
      </c>
      <c r="C55" s="58">
        <f t="shared" si="0"/>
        <v>0.26382206092469596</v>
      </c>
      <c r="D55" s="53">
        <f>ULSBoard!D55+Grambling!D55+LATech!D55+McNeese!D55+Nicholls!D55+NwSU!D55+SLU!D55+ULL!D55+ULM!D55+UNO!D55</f>
        <v>92367634.620000005</v>
      </c>
      <c r="E55" s="60">
        <f t="shared" si="9"/>
        <v>0.73617793907530416</v>
      </c>
      <c r="F55" s="102">
        <f t="shared" si="10"/>
        <v>125469169.5</v>
      </c>
      <c r="G55" s="62">
        <f>IF(ISBLANK(F55),"  ",IF(F76&gt;0,F55/F76,IF(F55&gt;0,1,0)))</f>
        <v>8.7885950152829337E-2</v>
      </c>
      <c r="H55" s="9">
        <f>ULSBoard!H55+Grambling!H55+LATech!H55+McNeese!H55+Nicholls!H55+NwSU!H55+SLU!H55+ULL!H55+ULM!H55+UNO!H55</f>
        <v>40342693</v>
      </c>
      <c r="I55" s="58">
        <f t="shared" si="11"/>
        <v>0.30709453686056915</v>
      </c>
      <c r="J55" s="53">
        <f>ULSBoard!J55+Grambling!J55+LATech!J55+McNeese!J55+Nicholls!J55+NwSU!J55+SLU!J55+ULL!J55+ULM!J55+UNO!J55</f>
        <v>91026277</v>
      </c>
      <c r="K55" s="60">
        <f t="shared" si="12"/>
        <v>0.69290546313943091</v>
      </c>
      <c r="L55" s="102">
        <f t="shared" si="13"/>
        <v>131368970</v>
      </c>
      <c r="M55" s="62">
        <f>IF(ISBLANK(L55),"  ",IF(L76&gt;0,L55/L76,IF(L55&gt;0,1,0)))</f>
        <v>8.9767174199502919E-2</v>
      </c>
      <c r="N55" s="35"/>
    </row>
    <row r="56" spans="1:14" s="85" customFormat="1" ht="45" x14ac:dyDescent="0.6">
      <c r="A56" s="93" t="s">
        <v>53</v>
      </c>
      <c r="B56" s="143">
        <f>B55+B53+B52+B51+B50</f>
        <v>554333729.96000004</v>
      </c>
      <c r="C56" s="80">
        <f t="shared" si="0"/>
        <v>0.82330868344413433</v>
      </c>
      <c r="D56" s="144">
        <f>D55+D53+D52+D51+D50+D54</f>
        <v>118966262.02000001</v>
      </c>
      <c r="E56" s="83">
        <f t="shared" si="9"/>
        <v>0.17669131655586567</v>
      </c>
      <c r="F56" s="107">
        <f>F55+F53+F52+F51+F50+F54</f>
        <v>673299991.98000002</v>
      </c>
      <c r="G56" s="82">
        <f>IF(ISBLANK(F56),"  ",IF(F76&gt;0,F56/F76,IF(F56&gt;0,1,0)))</f>
        <v>0.4716187232996284</v>
      </c>
      <c r="H56" s="143">
        <f>H55+H53+H52+H51+H50</f>
        <v>568314390</v>
      </c>
      <c r="I56" s="80">
        <f t="shared" si="11"/>
        <v>0.83234005736348871</v>
      </c>
      <c r="J56" s="144">
        <f>J55+J53+J52+J51+J50+J54</f>
        <v>114476718</v>
      </c>
      <c r="K56" s="83">
        <f t="shared" si="12"/>
        <v>0.16765994263651132</v>
      </c>
      <c r="L56" s="102">
        <f t="shared" si="13"/>
        <v>682791108</v>
      </c>
      <c r="M56" s="82">
        <f>IF(ISBLANK(L56),"  ",IF(L76&gt;0,L56/L76,IF(L56&gt;0,1,0)))</f>
        <v>0.46656549361472205</v>
      </c>
      <c r="N56" s="84"/>
    </row>
    <row r="57" spans="1:14" s="11" customFormat="1" ht="44.25" x14ac:dyDescent="0.55000000000000004">
      <c r="A57" s="51" t="s">
        <v>54</v>
      </c>
      <c r="B57" s="9">
        <f>ULSBoard!B57+Grambling!B57+LATech!B57+McNeese!B57+Nicholls!B57+NwSU!B57+SLU!B57+ULL!B57+ULM!B57+UNO!B57</f>
        <v>0</v>
      </c>
      <c r="C57" s="58">
        <f t="shared" si="0"/>
        <v>0</v>
      </c>
      <c r="D57" s="53">
        <f>ULSBoard!D57+Grambling!D57+LATech!D57+McNeese!D57+Nicholls!D57+NwSU!D57+SLU!D57+ULL!D57+ULM!D57+UNO!D57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ULSBoard!H57+Grambling!H57+LATech!H57+McNeese!H57+Nicholls!H57+NwSU!H57+SLU!H57+ULL!H57+ULM!H57+UNO!H57</f>
        <v>0</v>
      </c>
      <c r="I57" s="58">
        <f t="shared" si="11"/>
        <v>0</v>
      </c>
      <c r="J57" s="53">
        <f>ULSBoard!J57+Grambling!J57+LATech!J57+McNeese!J57+Nicholls!J57+NwSU!J57+SLU!J57+ULL!J57+ULM!J57+UNO!J57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ULSBoard!B58+Grambling!B58+LATech!B58+McNeese!B58+Nicholls!B58+NwSU!B58+SLU!B58+ULL!B58+ULM!B58+UNO!B58</f>
        <v>0</v>
      </c>
      <c r="C58" s="58">
        <f t="shared" si="0"/>
        <v>0</v>
      </c>
      <c r="D58" s="53">
        <f>ULSBoard!D58+Grambling!D58+LATech!D58+McNeese!D58+Nicholls!D58+NwSU!D58+SLU!D58+ULL!D58+ULM!D58+UNO!D58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ULSBoard!H58+Grambling!H58+LATech!H58+McNeese!H58+Nicholls!H58+NwSU!H58+SLU!H58+ULL!H58+ULM!H58+UNO!H58</f>
        <v>0</v>
      </c>
      <c r="I58" s="58">
        <f t="shared" si="11"/>
        <v>0</v>
      </c>
      <c r="J58" s="53">
        <f>ULSBoard!J58+Grambling!J58+LATech!J58+McNeese!J58+Nicholls!J58+NwSU!J58+SLU!J58+ULL!J58+ULM!J58+UNO!J58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35"/>
    </row>
    <row r="59" spans="1:14" s="11" customFormat="1" ht="44.25" x14ac:dyDescent="0.55000000000000004">
      <c r="A59" s="89" t="s">
        <v>56</v>
      </c>
      <c r="B59" s="9">
        <f>ULSBoard!B59+Grambling!B59+LATech!B59+McNeese!B59+Nicholls!B59+NwSU!B59+SLU!B59+ULL!B59+ULM!B59+UNO!B59</f>
        <v>909181.19</v>
      </c>
      <c r="C59" s="58">
        <f t="shared" si="0"/>
        <v>0.27443405505861718</v>
      </c>
      <c r="D59" s="53">
        <f>ULSBoard!D59+Grambling!D59+LATech!D59+McNeese!D59+Nicholls!D59+NwSU!D59+SLU!D59+ULL!D59+ULM!D59+UNO!D59</f>
        <v>2403750.1799999997</v>
      </c>
      <c r="E59" s="60">
        <f t="shared" si="9"/>
        <v>0.72556594494138282</v>
      </c>
      <c r="F59" s="44">
        <f t="shared" si="14"/>
        <v>3312931.3699999996</v>
      </c>
      <c r="G59" s="62">
        <f>IF(ISBLANK(F59),"  ",IF(F76&gt;0,F59/F76,IF(F59&gt;0,1,0)))</f>
        <v>2.3205710407094436E-3</v>
      </c>
      <c r="H59" s="9">
        <f>ULSBoard!H59+Grambling!H59+LATech!H59+McNeese!H59+Nicholls!H59+NwSU!H59+SLU!H59+ULL!H59+ULM!H59+UNO!H59</f>
        <v>937754</v>
      </c>
      <c r="I59" s="58">
        <f t="shared" si="11"/>
        <v>0.27237859053866392</v>
      </c>
      <c r="J59" s="53">
        <f>ULSBoard!J59+Grambling!J59+LATech!J59+McNeese!J59+Nicholls!J59+NwSU!J59+SLU!J59+ULL!J59+ULM!J59+UNO!J59</f>
        <v>2505079</v>
      </c>
      <c r="K59" s="60">
        <f t="shared" si="12"/>
        <v>0.72762140946133602</v>
      </c>
      <c r="L59" s="44">
        <f t="shared" si="13"/>
        <v>3442833</v>
      </c>
      <c r="M59" s="62">
        <f>IF(ISBLANK(L59),"  ",IF(L76&gt;0,L59/L76,IF(L59&gt;0,1,0)))</f>
        <v>2.3525600425336156E-3</v>
      </c>
      <c r="N59" s="35"/>
    </row>
    <row r="60" spans="1:14" s="11" customFormat="1" ht="44.25" x14ac:dyDescent="0.55000000000000004">
      <c r="A60" s="88" t="s">
        <v>57</v>
      </c>
      <c r="B60" s="9">
        <f>ULSBoard!B60+Grambling!B60+LATech!B60+McNeese!B60+Nicholls!B60+NwSU!B60+SLU!B60+ULL!B60+ULM!B60+UNO!B60</f>
        <v>1063553</v>
      </c>
      <c r="C60" s="58">
        <f t="shared" si="0"/>
        <v>2.6774342599214664E-2</v>
      </c>
      <c r="D60" s="53">
        <f>ULSBoard!D60+Grambling!D60+LATech!D60+McNeese!D60+Nicholls!D60+NwSU!D60+SLU!D60+ULL!D60+ULM!D60+UNO!D60</f>
        <v>38659289.719999999</v>
      </c>
      <c r="E60" s="60">
        <f t="shared" si="9"/>
        <v>0.97322565740078537</v>
      </c>
      <c r="F60" s="78">
        <f t="shared" si="14"/>
        <v>39722842.719999999</v>
      </c>
      <c r="G60" s="62">
        <f>IF(ISBLANK(F60),"  ",IF(F76&gt;0,F60/F76,IF(F60&gt;0,1,0)))</f>
        <v>2.7824204058500602E-2</v>
      </c>
      <c r="H60" s="9">
        <f>ULSBoard!H60+Grambling!H60+LATech!H60+McNeese!H60+Nicholls!H60+NwSU!H60+SLU!H60+ULL!H60+ULM!H60+UNO!H60</f>
        <v>985500</v>
      </c>
      <c r="I60" s="58">
        <f t="shared" si="11"/>
        <v>1.9780811745502787E-2</v>
      </c>
      <c r="J60" s="53">
        <f>ULSBoard!J60+Grambling!J60+LATech!J60+McNeese!J60+Nicholls!J60+NwSU!J60+SLU!J60+ULL!J60+ULM!J60+UNO!J60</f>
        <v>48835509</v>
      </c>
      <c r="K60" s="60">
        <f t="shared" si="12"/>
        <v>0.98021918825449716</v>
      </c>
      <c r="L60" s="78">
        <f t="shared" si="13"/>
        <v>49821009</v>
      </c>
      <c r="M60" s="62">
        <f>IF(ISBLANK(L60),"  ",IF(L76&gt;0,L60/L76,IF(L60&gt;0,1,0)))</f>
        <v>3.4043741027260876E-2</v>
      </c>
      <c r="N60" s="35"/>
    </row>
    <row r="61" spans="1:14" s="11" customFormat="1" ht="44.25" x14ac:dyDescent="0.55000000000000004">
      <c r="A61" s="112" t="s">
        <v>58</v>
      </c>
      <c r="B61" s="9">
        <f>ULSBoard!B61+Grambling!B61+LATech!B61+McNeese!B61+Nicholls!B61+NwSU!B61+SLU!B61+ULL!B61+ULM!B61+UNO!B61</f>
        <v>96655</v>
      </c>
      <c r="C61" s="58">
        <f t="shared" si="0"/>
        <v>1</v>
      </c>
      <c r="D61" s="53">
        <f>ULSBoard!D61+Grambling!D61+LATech!D61+McNeese!D61+Nicholls!D61+NwSU!D61+SLU!D61+ULL!D61+ULM!D61+UNO!D61</f>
        <v>0</v>
      </c>
      <c r="E61" s="60">
        <f t="shared" si="9"/>
        <v>0</v>
      </c>
      <c r="F61" s="44">
        <f t="shared" si="14"/>
        <v>96655</v>
      </c>
      <c r="G61" s="62">
        <f>IF(ISBLANK(F61),"  ",IF(F76&gt;0,F61/F76,IF(F61&gt;0,1,0)))</f>
        <v>6.770281931308806E-5</v>
      </c>
      <c r="H61" s="9">
        <f>ULSBoard!H61+Grambling!H61+LATech!H61+McNeese!H61+Nicholls!H61+NwSU!H61+SLU!H61+ULL!H61+ULM!H61+UNO!H61</f>
        <v>97000</v>
      </c>
      <c r="I61" s="58">
        <f t="shared" si="11"/>
        <v>1</v>
      </c>
      <c r="J61" s="53">
        <f>ULSBoard!J61+Grambling!J61+LATech!J61+McNeese!J61+Nicholls!J61+NwSU!J61+SLU!J61+ULL!J61+ULM!J61+UNO!J61</f>
        <v>0</v>
      </c>
      <c r="K61" s="60">
        <f t="shared" si="12"/>
        <v>0</v>
      </c>
      <c r="L61" s="44">
        <f t="shared" si="13"/>
        <v>97000</v>
      </c>
      <c r="M61" s="62">
        <f>IF(ISBLANK(L61),"  ",IF(L76&gt;0,L61/L76,IF(L61&gt;0,1,0)))</f>
        <v>6.6282135707936086E-5</v>
      </c>
      <c r="N61" s="35"/>
    </row>
    <row r="62" spans="1:14" s="11" customFormat="1" ht="44.25" x14ac:dyDescent="0.55000000000000004">
      <c r="A62" s="112" t="s">
        <v>59</v>
      </c>
      <c r="B62" s="9">
        <f>ULSBoard!B62+Grambling!B62+LATech!B62+McNeese!B62+Nicholls!B62+NwSU!B62+SLU!B62+ULL!B62+ULM!B62+UNO!B62</f>
        <v>0</v>
      </c>
      <c r="C62" s="58">
        <f t="shared" si="0"/>
        <v>0</v>
      </c>
      <c r="D62" s="53">
        <f>ULSBoard!D62+Grambling!D62+LATech!D62+McNeese!D62+Nicholls!D62+NwSU!D62+SLU!D62+ULL!D62+ULM!D62+UNO!D62</f>
        <v>60569007.060000002</v>
      </c>
      <c r="E62" s="60">
        <f t="shared" si="9"/>
        <v>1</v>
      </c>
      <c r="F62" s="44">
        <f t="shared" si="14"/>
        <v>60569007.060000002</v>
      </c>
      <c r="G62" s="62">
        <f>IF(ISBLANK(F62),"  ",IF(F76&gt;0,F62/F76,IF(F62&gt;0,1,0)))</f>
        <v>4.2426077708926958E-2</v>
      </c>
      <c r="H62" s="9">
        <f>ULSBoard!H62+Grambling!H62+LATech!H62+McNeese!H62+Nicholls!H62+NwSU!H62+SLU!H62+ULL!H62+ULM!H62+UNO!H62</f>
        <v>0</v>
      </c>
      <c r="I62" s="58">
        <f t="shared" si="11"/>
        <v>0</v>
      </c>
      <c r="J62" s="53">
        <f>ULSBoard!J62+Grambling!J62+LATech!J62+McNeese!J62+Nicholls!J62+NwSU!J62+SLU!J62+ULL!J62+ULM!J62+UNO!J62</f>
        <v>68562943</v>
      </c>
      <c r="K62" s="60">
        <f t="shared" si="12"/>
        <v>1</v>
      </c>
      <c r="L62" s="44">
        <f t="shared" si="13"/>
        <v>68562943</v>
      </c>
      <c r="M62" s="62">
        <f>IF(ISBLANK(L62),"  ",IF(L76&gt;0,L62/L76,IF(L62&gt;0,1,0)))</f>
        <v>4.6850497860427692E-2</v>
      </c>
      <c r="N62" s="35"/>
    </row>
    <row r="63" spans="1:14" s="11" customFormat="1" ht="44.25" x14ac:dyDescent="0.55000000000000004">
      <c r="A63" s="113" t="s">
        <v>60</v>
      </c>
      <c r="B63" s="9">
        <f>ULSBoard!B63+Grambling!B63+LATech!B63+McNeese!B63+Nicholls!B63+NwSU!B63+SLU!B63+ULL!B63+ULM!B63+UNO!B63</f>
        <v>0</v>
      </c>
      <c r="C63" s="58">
        <f t="shared" si="0"/>
        <v>0</v>
      </c>
      <c r="D63" s="53">
        <f>ULSBoard!D63+Grambling!D63+LATech!D63+McNeese!D63+Nicholls!D63+NwSU!D63+SLU!D63+ULL!D63+ULM!D63+UNO!D63</f>
        <v>150844909.09</v>
      </c>
      <c r="E63" s="60">
        <f t="shared" si="9"/>
        <v>1</v>
      </c>
      <c r="F63" s="44">
        <f t="shared" si="14"/>
        <v>150844909.09</v>
      </c>
      <c r="G63" s="62">
        <f>IF(ISBLANK(F63),"  ",IF(F76&gt;0,F63/F76,IF(F63&gt;0,1,0)))</f>
        <v>0.10566060342889107</v>
      </c>
      <c r="H63" s="9">
        <f>ULSBoard!H63+Grambling!H63+LATech!H63+McNeese!H63+Nicholls!H63+NwSU!H63+SLU!H63+ULL!H63+ULM!H63+UNO!H63</f>
        <v>0</v>
      </c>
      <c r="I63" s="58">
        <f t="shared" si="11"/>
        <v>0</v>
      </c>
      <c r="J63" s="53">
        <f>ULSBoard!J63+Grambling!J63+LATech!J63+McNeese!J63+Nicholls!J63+NwSU!J63+SLU!J63+ULL!J63+ULM!J63+UNO!J63</f>
        <v>162733245</v>
      </c>
      <c r="K63" s="60">
        <f t="shared" si="12"/>
        <v>1</v>
      </c>
      <c r="L63" s="44">
        <f t="shared" si="13"/>
        <v>162733245</v>
      </c>
      <c r="M63" s="62">
        <f>IF(ISBLANK(L63),"  ",IF(L76&gt;0,L63/L76,IF(L63&gt;0,1,0)))</f>
        <v>0.11119904153899805</v>
      </c>
      <c r="N63" s="35"/>
    </row>
    <row r="64" spans="1:14" s="11" customFormat="1" ht="44.25" x14ac:dyDescent="0.55000000000000004">
      <c r="A64" s="113" t="s">
        <v>61</v>
      </c>
      <c r="B64" s="9">
        <f>ULSBoard!B64+Grambling!B64+LATech!B64+McNeese!B64+Nicholls!B64+NwSU!B64+SLU!B64+ULL!B64+ULM!B64+UNO!B64</f>
        <v>0</v>
      </c>
      <c r="C64" s="58">
        <f t="shared" si="0"/>
        <v>0</v>
      </c>
      <c r="D64" s="53">
        <f>ULSBoard!D64+Grambling!D64+LATech!D64+McNeese!D64+Nicholls!D64+NwSU!D64+SLU!D64+ULL!D64+ULM!D64+UNO!D64</f>
        <v>1697301.76</v>
      </c>
      <c r="E64" s="60">
        <f t="shared" si="9"/>
        <v>1</v>
      </c>
      <c r="F64" s="44">
        <f t="shared" si="14"/>
        <v>1697301.76</v>
      </c>
      <c r="G64" s="62">
        <f>IF(ISBLANK(F64),"  ",IF(F76&gt;0,F64/F76,IF(F64&gt;0,1,0)))</f>
        <v>1.1888894974607248E-3</v>
      </c>
      <c r="H64" s="9">
        <f>ULSBoard!H64+Grambling!H64+LATech!H64+McNeese!H64+Nicholls!H64+NwSU!H64+SLU!H64+ULL!H64+ULM!H64+UNO!H64</f>
        <v>0</v>
      </c>
      <c r="I64" s="58">
        <f t="shared" si="11"/>
        <v>0</v>
      </c>
      <c r="J64" s="53">
        <f>ULSBoard!J64+Grambling!J64+LATech!J64+McNeese!J64+Nicholls!J64+NwSU!J64+SLU!J64+ULL!J64+ULM!J64+UNO!J64</f>
        <v>1139600</v>
      </c>
      <c r="K64" s="60">
        <f t="shared" si="12"/>
        <v>1</v>
      </c>
      <c r="L64" s="44">
        <f t="shared" si="13"/>
        <v>1139600</v>
      </c>
      <c r="M64" s="62">
        <f>IF(ISBLANK(L64),"  ",IF(L76&gt;0,L64/L76,IF(L64&gt;0,1,0)))</f>
        <v>7.7871259642024694E-4</v>
      </c>
      <c r="N64" s="35"/>
    </row>
    <row r="65" spans="1:14" s="11" customFormat="1" ht="44.25" x14ac:dyDescent="0.55000000000000004">
      <c r="A65" s="89" t="s">
        <v>62</v>
      </c>
      <c r="B65" s="9">
        <f>ULSBoard!B65+Grambling!B65+LATech!B65+McNeese!B65+Nicholls!B65+NwSU!B65+SLU!B65+ULL!B65+ULM!B65+UNO!B65</f>
        <v>0</v>
      </c>
      <c r="C65" s="58">
        <f t="shared" si="0"/>
        <v>0</v>
      </c>
      <c r="D65" s="53">
        <f>ULSBoard!D65+Grambling!D65+LATech!D65+McNeese!D65+Nicholls!D65+NwSU!D65+SLU!D65+ULL!D65+ULM!D65+UNO!D65</f>
        <v>38810640.850000001</v>
      </c>
      <c r="E65" s="60">
        <f t="shared" si="9"/>
        <v>1</v>
      </c>
      <c r="F65" s="44">
        <f t="shared" si="14"/>
        <v>38810640.850000001</v>
      </c>
      <c r="G65" s="62">
        <f>IF(ISBLANK(F65),"  ",IF(F76&gt;0,F65/F76,IF(F65&gt;0,1,0)))</f>
        <v>2.7185244476671717E-2</v>
      </c>
      <c r="H65" s="9">
        <f>ULSBoard!H65+Grambling!H65+LATech!H65+McNeese!H65+Nicholls!H65+NwSU!H65+SLU!H65+ULL!H65+ULM!H65+UNO!H65</f>
        <v>0</v>
      </c>
      <c r="I65" s="58">
        <f t="shared" si="11"/>
        <v>0</v>
      </c>
      <c r="J65" s="53">
        <f>ULSBoard!J65+Grambling!J65+LATech!J65+McNeese!J65+Nicholls!J65+NwSU!J65+SLU!J65+ULL!J65+ULM!J65+UNO!J65</f>
        <v>39968018</v>
      </c>
      <c r="K65" s="60">
        <f t="shared" si="12"/>
        <v>1</v>
      </c>
      <c r="L65" s="44">
        <f t="shared" si="13"/>
        <v>39968018</v>
      </c>
      <c r="M65" s="62">
        <f>IF(ISBLANK(L65),"  ",IF(L76&gt;0,L65/L76,IF(L65&gt;0,1,0)))</f>
        <v>2.7310985495394145E-2</v>
      </c>
      <c r="N65" s="35"/>
    </row>
    <row r="66" spans="1:14" s="11" customFormat="1" ht="44.25" x14ac:dyDescent="0.55000000000000004">
      <c r="A66" s="88" t="s">
        <v>63</v>
      </c>
      <c r="B66" s="9">
        <f>ULSBoard!B66+Grambling!B66+LATech!B66+McNeese!B66+Nicholls!B66+NwSU!B66+SLU!B66+ULL!B66+ULM!B66+UNO!B66</f>
        <v>21164005.91</v>
      </c>
      <c r="C66" s="58">
        <f t="shared" si="0"/>
        <v>0.45307896563907002</v>
      </c>
      <c r="D66" s="53">
        <f>ULSBoard!D66+Grambling!D66+LATech!D66+McNeese!D66+Nicholls!D66+NwSU!D66+SLU!D66+ULL!D66+ULM!D66+UNO!D66</f>
        <v>25547511.32</v>
      </c>
      <c r="E66" s="60">
        <f t="shared" si="9"/>
        <v>0.54692103436092987</v>
      </c>
      <c r="F66" s="44">
        <f t="shared" si="14"/>
        <v>46711517.230000004</v>
      </c>
      <c r="G66" s="62">
        <f>IF(ISBLANK(F66),"  ",IF(F76&gt;0,F66/F76,IF(F66&gt;0,1,0)))</f>
        <v>3.2719480739360512E-2</v>
      </c>
      <c r="H66" s="9">
        <f>ULSBoard!H66+Grambling!H66+LATech!H66+McNeese!H66+Nicholls!H66+NwSU!H66+SLU!H66+ULL!H66+ULM!H66+UNO!H66</f>
        <v>19430501</v>
      </c>
      <c r="I66" s="58">
        <f t="shared" si="11"/>
        <v>0.44503365666343991</v>
      </c>
      <c r="J66" s="53">
        <f>ULSBoard!J66+Grambling!J66+LATech!J66+McNeese!J66+Nicholls!J66+NwSU!J66+SLU!J66+ULL!J66+ULM!J66+UNO!J66</f>
        <v>24230244</v>
      </c>
      <c r="K66" s="60">
        <f t="shared" si="12"/>
        <v>0.55496634333656014</v>
      </c>
      <c r="L66" s="44">
        <f t="shared" si="13"/>
        <v>43660745</v>
      </c>
      <c r="M66" s="62">
        <f>IF(ISBLANK(L66),"  ",IF(L76&gt;0,L66/L76,IF(L66&gt;0,1,0)))</f>
        <v>2.9834303352573109E-2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577567125.06000006</v>
      </c>
      <c r="C67" s="80">
        <f t="shared" si="0"/>
        <v>0.56899476539633653</v>
      </c>
      <c r="D67" s="91">
        <f>D66+D65+D64+D63+D62+D61+D60+D59+D58+D57+D56</f>
        <v>437498672.00000012</v>
      </c>
      <c r="E67" s="83">
        <f t="shared" si="9"/>
        <v>0.43100523460366363</v>
      </c>
      <c r="F67" s="90">
        <f>F66+F65+F64+F63+F62+F61+F60+F59+F58+F57+F56</f>
        <v>1015065797.0600001</v>
      </c>
      <c r="G67" s="82">
        <f>IF(ISBLANK(F67),"  ",IF(F76&gt;0,F67/F76,IF(F67&gt;0,1,0)))</f>
        <v>0.71101149706946254</v>
      </c>
      <c r="H67" s="90">
        <f>H66+H65+H64+H63+H62+H61+H60+H59+H58+H57+H56</f>
        <v>589765145</v>
      </c>
      <c r="I67" s="80">
        <f t="shared" si="11"/>
        <v>0.56049790555413459</v>
      </c>
      <c r="J67" s="91">
        <f>J66+J65+J64+J63+J62+J61+J60+J59+J58+J57+J56</f>
        <v>462451356</v>
      </c>
      <c r="K67" s="83">
        <f t="shared" si="12"/>
        <v>0.43950209444586535</v>
      </c>
      <c r="L67" s="90">
        <f>L66+L65+L64+L63+L62+L61+L60+L59+L58+L57+L56</f>
        <v>1052216501</v>
      </c>
      <c r="M67" s="82">
        <f>IF(ISBLANK(L67),"  ",IF(L76&gt;0,L67/L76,IF(L67&gt;0,1,0)))</f>
        <v>0.7190016176640377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63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ULSBoard!B69+Grambling!B69+LATech!B69+McNeese!B69+Nicholls!B69+NwSU!B69+SLU!B69+ULL!B69+ULM!B69+UNO!B69</f>
        <v>0</v>
      </c>
      <c r="C69" s="52">
        <f t="shared" si="0"/>
        <v>0</v>
      </c>
      <c r="D69" s="53">
        <f>ULSBoard!D69+Grambling!D69+LATech!D69+McNeese!D69+Nicholls!D69+NwSU!D69+SLU!D69+ULL!D69+ULM!D69+UNO!D69</f>
        <v>575533.43999999994</v>
      </c>
      <c r="E69" s="54">
        <f>IF(ISBLANK(D69),"  ",IF(F69&gt;0,D69/F69,IF(D69&gt;0,1,0)))</f>
        <v>1</v>
      </c>
      <c r="F69" s="67">
        <f>D69+B69</f>
        <v>575533.43999999994</v>
      </c>
      <c r="G69" s="56">
        <f>IF(ISBLANK(F69),"  ",IF(F76&gt;0,F69/F76,IF(F69&gt;0,1,0)))</f>
        <v>4.0313730791950757E-4</v>
      </c>
      <c r="H69" s="9">
        <f>ULSBoard!H69+Grambling!H69+LATech!H69+McNeese!H69+Nicholls!H69+NwSU!H69+SLU!H69+ULL!H69+ULM!H69+UNO!H69</f>
        <v>0</v>
      </c>
      <c r="I69" s="52">
        <f>IF(ISBLANK(H69),"  ",IF(L69&gt;0,H69/L69,IF(H69&gt;0,1,0)))</f>
        <v>0</v>
      </c>
      <c r="J69" s="53">
        <f>ULSBoard!J69+Grambling!J69+LATech!J69+McNeese!J69+Nicholls!J69+NwSU!J69+SLU!J69+ULL!J69+ULM!J69+UNO!J69</f>
        <v>506065</v>
      </c>
      <c r="K69" s="54">
        <f>IF(ISBLANK(J69),"  ",IF(L69&gt;0,J69/L69,IF(J69&gt;0,1,0)))</f>
        <v>1</v>
      </c>
      <c r="L69" s="67">
        <f>J69+H69</f>
        <v>506065</v>
      </c>
      <c r="M69" s="56">
        <f>IF(ISBLANK(L69),"  ",IF(L76&gt;0,L69/L76,IF(L69&gt;0,1,0)))</f>
        <v>3.4580483512408941E-4</v>
      </c>
    </row>
    <row r="70" spans="1:14" s="11" customFormat="1" ht="44.25" x14ac:dyDescent="0.55000000000000004">
      <c r="A70" s="41" t="s">
        <v>67</v>
      </c>
      <c r="B70" s="9">
        <f>ULSBoard!B70+Grambling!B70+LATech!B70+McNeese!B70+Nicholls!B70+NwSU!B70+SLU!B70+ULL!B70+ULM!B70+UNO!B70</f>
        <v>0</v>
      </c>
      <c r="C70" s="58">
        <f t="shared" si="0"/>
        <v>0</v>
      </c>
      <c r="D70" s="53">
        <f>ULSBoard!D70+Grambling!D70+LATech!D70+McNeese!D70+Nicholls!D70+NwSU!D70+SLU!D70+ULL!D70+ULM!D70+UNO!D70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ULSBoard!H70+Grambling!H70+LATech!H70+McNeese!H70+Nicholls!H70+NwSU!H70+SLU!H70+ULL!H70+ULM!H70+UNO!H70</f>
        <v>0</v>
      </c>
      <c r="I70" s="58">
        <f>IF(ISBLANK(H70),"  ",IF(L70&gt;0,H70/L70,IF(H70&gt;0,1,0)))</f>
        <v>0</v>
      </c>
      <c r="J70" s="53">
        <f>ULSBoard!J70+Grambling!J70+LATech!J70+McNeese!J70+Nicholls!J70+NwSU!J70+SLU!J70+ULL!J70+ULM!J70+UNO!J70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63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ULSBoard!B72+Grambling!B72+LATech!B72+McNeese!B72+Nicholls!B72+NwSU!B72+SLU!B72+ULL!B72+ULM!B72+UNO!B72</f>
        <v>0</v>
      </c>
      <c r="C72" s="52">
        <f t="shared" si="0"/>
        <v>0</v>
      </c>
      <c r="D72" s="53">
        <f>ULSBoard!D72+Grambling!D72+LATech!D72+McNeese!D72+Nicholls!D72+NwSU!D72+SLU!D72+ULL!D72+ULM!D72+UNO!D72</f>
        <v>120861105.25</v>
      </c>
      <c r="E72" s="54">
        <f>IF(ISBLANK(D72),"  ",IF(F72&gt;0,D72/F72,IF(D72&gt;0,1,0)))</f>
        <v>1</v>
      </c>
      <c r="F72" s="67">
        <f>D72+B72</f>
        <v>120861105.25</v>
      </c>
      <c r="G72" s="56">
        <f>IF(ISBLANK(F72),"  ",IF(F76&gt;0,F72/F76,IF(F72&gt;0,1,0)))</f>
        <v>8.46581922375549E-2</v>
      </c>
      <c r="H72" s="9">
        <f>ULSBoard!H72+Grambling!H72+LATech!H72+McNeese!H72+Nicholls!H72+NwSU!H72+SLU!H72+ULL!H72+ULM!H72+UNO!H72</f>
        <v>0</v>
      </c>
      <c r="I72" s="52">
        <f>IF(ISBLANK(H72),"  ",IF(L72&gt;0,H72/L72,IF(H72&gt;0,1,0)))</f>
        <v>0</v>
      </c>
      <c r="J72" s="53">
        <f>ULSBoard!J72+Grambling!J72+LATech!J72+McNeese!J72+Nicholls!J72+NwSU!J72+SLU!J72+ULL!J72+ULM!J72+UNO!J72</f>
        <v>122337759</v>
      </c>
      <c r="K72" s="54">
        <f>IF(ISBLANK(J72),"  ",IF(L72&gt;0,J72/L72,IF(J72&gt;0,1,0)))</f>
        <v>1</v>
      </c>
      <c r="L72" s="67">
        <f>J72+H72</f>
        <v>122337759</v>
      </c>
      <c r="M72" s="56">
        <f>IF(ISBLANK(L72),"  ",IF(L76&gt;0,L72/L76,IF(L72&gt;0,1,0)))</f>
        <v>8.3595958188069877E-2</v>
      </c>
    </row>
    <row r="73" spans="1:14" s="11" customFormat="1" ht="44.25" x14ac:dyDescent="0.55000000000000004">
      <c r="A73" s="41" t="s">
        <v>70</v>
      </c>
      <c r="B73" s="9">
        <f>ULSBoard!B73+Grambling!B73+LATech!B73+McNeese!B73+Nicholls!B73+NwSU!B73+SLU!B73+ULL!B73+ULM!B73+UNO!B73</f>
        <v>0</v>
      </c>
      <c r="C73" s="58">
        <f t="shared" si="0"/>
        <v>0</v>
      </c>
      <c r="D73" s="53">
        <f>ULSBoard!D73+Grambling!D73+LATech!D73+McNeese!D73+Nicholls!D73+NwSU!D73+SLU!D73+ULL!D73+ULM!D73+UNO!D73</f>
        <v>54873019.859999999</v>
      </c>
      <c r="E73" s="60">
        <f>IF(ISBLANK(D73),"  ",IF(F73&gt;0,D73/F73,IF(D73&gt;0,1,0)))</f>
        <v>1</v>
      </c>
      <c r="F73" s="44">
        <f>D73+B73</f>
        <v>54873019.859999999</v>
      </c>
      <c r="G73" s="62">
        <f>IF(ISBLANK(F73),"  ",IF(F76&gt;0,F73/F76,IF(F73&gt;0,1,0)))</f>
        <v>3.8436274882262408E-2</v>
      </c>
      <c r="H73" s="9">
        <f>ULSBoard!H73+Grambling!H73+LATech!H73+McNeese!H73+Nicholls!H73+NwSU!H73+SLU!H73+ULL!H73+ULM!H73+UNO!H73</f>
        <v>0</v>
      </c>
      <c r="I73" s="58">
        <f>IF(ISBLANK(H73),"  ",IF(L73&gt;0,H73/L73,IF(H73&gt;0,1,0)))</f>
        <v>0</v>
      </c>
      <c r="J73" s="53">
        <f>ULSBoard!J73+Grambling!J73+LATech!J73+McNeese!J73+Nicholls!J73+NwSU!J73+SLU!J73+ULL!J73+ULM!J73+UNO!J73</f>
        <v>55460180</v>
      </c>
      <c r="K73" s="60">
        <f>IF(ISBLANK(J73),"  ",IF(L73&gt;0,J73/L73,IF(J73&gt;0,1,0)))</f>
        <v>1</v>
      </c>
      <c r="L73" s="44">
        <f>J73+H73</f>
        <v>55460180</v>
      </c>
      <c r="M73" s="62">
        <f>IF(ISBLANK(L73),"  ",IF(L76&gt;0,L73/L76,IF(L73&gt;0,1,0)))</f>
        <v>3.789710491903673E-2</v>
      </c>
    </row>
    <row r="74" spans="1:14" s="85" customFormat="1" ht="45" x14ac:dyDescent="0.6">
      <c r="A74" s="86" t="s">
        <v>71</v>
      </c>
      <c r="B74" s="117">
        <f>B73+B72+B70+B69</f>
        <v>0</v>
      </c>
      <c r="C74" s="80">
        <f t="shared" si="0"/>
        <v>0</v>
      </c>
      <c r="D74" s="95">
        <f>D73+D72+D70+D69</f>
        <v>176309658.55000001</v>
      </c>
      <c r="E74" s="83">
        <f>IF(ISBLANK(D74),"  ",IF(F74&gt;0,D74/F74,IF(D74&gt;0,1,0)))</f>
        <v>1</v>
      </c>
      <c r="F74" s="118">
        <f>F73+F72+F71+F70+F69</f>
        <v>176309658.55000001</v>
      </c>
      <c r="G74" s="82">
        <f>IF(ISBLANK(F74),"  ",IF(F76&gt;0,F74/F76,IF(F74&gt;0,1,0)))</f>
        <v>0.12349760442773683</v>
      </c>
      <c r="H74" s="117">
        <f>H73+H72+H70+H69</f>
        <v>0</v>
      </c>
      <c r="I74" s="80">
        <f>IF(ISBLANK(H74),"  ",IF(L74&gt;0,H74/L74,IF(H74&gt;0,1,0)))</f>
        <v>0</v>
      </c>
      <c r="J74" s="95">
        <f>J73+J72+J70+J69</f>
        <v>178304004</v>
      </c>
      <c r="K74" s="83">
        <f>IF(ISBLANK(J74),"  ",IF(L74&gt;0,J74/L74,IF(J74&gt;0,1,0)))</f>
        <v>1</v>
      </c>
      <c r="L74" s="118">
        <f>L73+L72+L71+L70+L69</f>
        <v>178304004</v>
      </c>
      <c r="M74" s="82">
        <f>IF(ISBLANK(L74),"  ",IF(L76&gt;0,L74/L76,IF(L74&gt;0,1,0)))</f>
        <v>0.1218388679422307</v>
      </c>
    </row>
    <row r="75" spans="1:14" s="85" customFormat="1" ht="45" x14ac:dyDescent="0.6">
      <c r="A75" s="86" t="s">
        <v>72</v>
      </c>
      <c r="B75" s="133">
        <f>ULSBoard!B75+Grambling!B75+LATech!B75+McNeese!B75+Nicholls!B75+NwSU!B75+SLU!B75+ULL!B75+ULM!B75+UNO!B75</f>
        <v>0</v>
      </c>
      <c r="C75" s="80">
        <f>IF(ISBLANK(B75),"  ",IF(F75&gt;0,B75/F75,IF(B75&gt;0,1,0)))</f>
        <v>0</v>
      </c>
      <c r="D75" s="142">
        <f>ULSBoard!D75+Grambling!D75+LATech!D75+McNeese!D75+Nicholls!D75+NwSU!D75+SLU!D75+ULL!D75+ULM!D75+UNO!D75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ULSBoard!H75+Grambling!H75+LATech!H75+McNeese!H75+Nicholls!H75+NwSU!H75+SLU!H75+ULL!H75+ULM!H75+UNO!H75</f>
        <v>0</v>
      </c>
      <c r="I75" s="80">
        <f>IF(ISBLANK(H75),"  ",IF(L75&gt;0,H75/L75,IF(H75&gt;0,1,0)))</f>
        <v>0</v>
      </c>
      <c r="J75" s="142">
        <f>ULSBoard!J75+Grambling!J75+LATech!J75+McNeese!J75+Nicholls!J75+NwSU!J75+SLU!J75+ULL!J75+ULM!J75+UNO!J75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811760856.06000006</v>
      </c>
      <c r="C76" s="122">
        <f t="shared" si="0"/>
        <v>0.56860481675306884</v>
      </c>
      <c r="D76" s="121">
        <f>D74+D67+D47+D40+D48+D75</f>
        <v>615875407.55000019</v>
      </c>
      <c r="E76" s="123">
        <f>IF(ISBLANK(D76),"  ",IF(F76&gt;0,D76/F76,IF(D76&gt;0,1,0)))</f>
        <v>0.43139518324693121</v>
      </c>
      <c r="F76" s="121">
        <f>F74+F67+F47+F40+F48+F75</f>
        <v>1427636263.6100001</v>
      </c>
      <c r="G76" s="124">
        <f>IF(ISBLANK(F76),"  ",IF(F76&gt;0,F76/F76,IF(F76&gt;0,1,0)))</f>
        <v>1</v>
      </c>
      <c r="H76" s="121">
        <f>H74+H67+H47+H40+H48+H75</f>
        <v>821368676</v>
      </c>
      <c r="I76" s="122">
        <f>IF(ISBLANK(H76),"  ",IF(L76&gt;0,H76/L76,IF(H76&gt;0,1,0)))</f>
        <v>0.56125845411216269</v>
      </c>
      <c r="J76" s="121">
        <f>J74+J67+J47+J40+J48+J75</f>
        <v>642072400</v>
      </c>
      <c r="K76" s="123">
        <f>IF(ISBLANK(J76),"  ",IF(L76&gt;0,J76/L76,IF(J76&gt;0,1,0)))</f>
        <v>0.43874154588783731</v>
      </c>
      <c r="L76" s="121">
        <f>L74+L67+L47+L40+L48+L75</f>
        <v>1463441076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560944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560944</v>
      </c>
      <c r="G13" s="56">
        <f>IF(ISBLANK(F13),"  ",IF(F76&gt;0,F13/F76,IF(F13&gt;0,1,0)))</f>
        <v>0.18604851152318599</v>
      </c>
      <c r="H13" s="9">
        <v>1026178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1026178</v>
      </c>
      <c r="M13" s="56">
        <f>IF(ISBLANK(L13),"  ",IF(L76&gt;0,L13/L76,IF(L13&gt;0,1,0)))</f>
        <v>0.29829212325641291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467064</v>
      </c>
      <c r="C15" s="137">
        <f t="shared" si="0"/>
        <v>1</v>
      </c>
      <c r="D15" s="69">
        <f>SUM(D16:D34)</f>
        <v>0</v>
      </c>
      <c r="E15" s="64">
        <f>IF(ISBLANK(D15),"  ",IF(F15&gt;0,D15/F15,IF(D15&gt;0,1,0)))</f>
        <v>0</v>
      </c>
      <c r="F15" s="48">
        <f>D15+B15</f>
        <v>467064</v>
      </c>
      <c r="G15" s="65">
        <f>IF(ISBLANK(F15),"  ",IF(F76&gt;0,F15/F76,IF(F15&gt;0,1,0)))</f>
        <v>0.15491129593340039</v>
      </c>
      <c r="H15" s="226">
        <v>0</v>
      </c>
      <c r="I15" s="137">
        <f>IF(ISBLANK(H15),"  ",IF(L15&gt;0,H15/L15,IF(H15&gt;0,1,0)))</f>
        <v>0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0</v>
      </c>
      <c r="M15" s="65">
        <f>IF(ISBLANK(L15),"  ",IF(L76&gt;0,L15/L76,IF(L15&gt;0,1,0)))</f>
        <v>0</v>
      </c>
      <c r="N15" s="220"/>
    </row>
    <row r="16" spans="1:17" s="200" customFormat="1" ht="44.25" x14ac:dyDescent="0.55000000000000004">
      <c r="A16" s="66" t="s">
        <v>15</v>
      </c>
      <c r="B16" s="207">
        <v>467064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467064</v>
      </c>
      <c r="G16" s="56">
        <f>IF(ISBLANK(F16),"  ",IF(F76&gt;0,F16/F76,IF(F16&gt;0,1,0)))</f>
        <v>0.15491129593340039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1028008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1028008</v>
      </c>
      <c r="G40" s="82">
        <f>IF(ISBLANK(F40),"  ",IF(F76&gt;0,F40/F76,IF(F40&gt;0,1,0)))</f>
        <v>0.34095980745658638</v>
      </c>
      <c r="H40" s="229">
        <v>1026178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1026178</v>
      </c>
      <c r="M40" s="82">
        <f>IF(ISBLANK(L40),"  ",IF(L76&gt;0,L40/L76,IF(L40&gt;0,1,0)))</f>
        <v>0.29829212325641291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1987033.59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1987033.59</v>
      </c>
      <c r="G66" s="62">
        <f>IF(ISBLANK(F66),"  ",IF(F76&gt;0,F66/F76,IF(F66&gt;0,1,0)))</f>
        <v>0.65904019254341373</v>
      </c>
      <c r="H66" s="224">
        <v>2414000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2414000</v>
      </c>
      <c r="M66" s="62">
        <f>IF(ISBLANK(L66),"  ",IF(L76&gt;0,L66/L76,IF(L66&gt;0,1,0)))</f>
        <v>0.70170787674358714</v>
      </c>
      <c r="N66" s="220"/>
    </row>
    <row r="67" spans="1:14" s="202" customFormat="1" ht="45" x14ac:dyDescent="0.6">
      <c r="A67" s="235" t="s">
        <v>64</v>
      </c>
      <c r="B67" s="232">
        <v>1987033.59</v>
      </c>
      <c r="C67" s="80">
        <f t="shared" si="0"/>
        <v>1</v>
      </c>
      <c r="D67" s="91">
        <v>0</v>
      </c>
      <c r="E67" s="83">
        <f t="shared" si="9"/>
        <v>0</v>
      </c>
      <c r="F67" s="232">
        <f>F66+F65+F64+F63+F62+F61+F60+F59+F58+F57+F56</f>
        <v>1987033.59</v>
      </c>
      <c r="G67" s="82">
        <f>IF(ISBLANK(F67),"  ",IF(F76&gt;0,F67/F76,IF(F67&gt;0,1,0)))</f>
        <v>0.65904019254341373</v>
      </c>
      <c r="H67" s="232">
        <v>2414000</v>
      </c>
      <c r="I67" s="80">
        <f t="shared" si="11"/>
        <v>1</v>
      </c>
      <c r="J67" s="91">
        <v>0</v>
      </c>
      <c r="K67" s="83">
        <f t="shared" si="12"/>
        <v>0</v>
      </c>
      <c r="L67" s="232">
        <f>L66+L65+L64+L63+L62+L61+L60+L59+L58+L57+L56</f>
        <v>2414000</v>
      </c>
      <c r="M67" s="82">
        <f>IF(ISBLANK(L67),"  ",IF(L76&gt;0,L67/L76,IF(L67&gt;0,1,0)))</f>
        <v>0.70170787674358714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0</v>
      </c>
      <c r="E74" s="83">
        <f>IF(ISBLANK(D74),"  ",IF(F74&gt;0,D74/F74,IF(D74&gt;0,1,0)))</f>
        <v>0</v>
      </c>
      <c r="F74" s="118">
        <f>F73+F72+F71+F70+F69</f>
        <v>0</v>
      </c>
      <c r="G74" s="82">
        <f>IF(ISBLANK(F74),"  ",IF(F76&gt;0,F74/F76,IF(F74&gt;0,1,0)))</f>
        <v>0</v>
      </c>
      <c r="H74" s="117">
        <v>0</v>
      </c>
      <c r="I74" s="80">
        <f>IF(ISBLANK(H74),"  ",IF(L74&gt;0,H74/L74,IF(H74&gt;0,1,0)))</f>
        <v>0</v>
      </c>
      <c r="J74" s="95">
        <v>0</v>
      </c>
      <c r="K74" s="83">
        <f>IF(ISBLANK(J74),"  ",IF(L74&gt;0,J74/L74,IF(J74&gt;0,1,0)))</f>
        <v>0</v>
      </c>
      <c r="L74" s="118">
        <f>L73+L72+L71+L70+L69</f>
        <v>0</v>
      </c>
      <c r="M74" s="82">
        <f>IF(ISBLANK(L74),"  ",IF(L76&gt;0,L74/L76,IF(L74&gt;0,1,0)))</f>
        <v>0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3015041.59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3015041.59</v>
      </c>
      <c r="G76" s="124">
        <f>IF(ISBLANK(F76),"  ",IF(F76&gt;0,F76/F76,IF(F76&gt;0,1,0)))</f>
        <v>1</v>
      </c>
      <c r="H76" s="121">
        <v>3440178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3440178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topLeftCell="A19"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88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7834126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7834126</v>
      </c>
      <c r="G13" s="56">
        <f>IF(ISBLANK(F13),"  ",IF(F76&gt;0,F13/F76,IF(F13&gt;0,1,0)))</f>
        <v>9.3581183869152873E-2</v>
      </c>
      <c r="H13" s="9">
        <v>13076623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13076623</v>
      </c>
      <c r="M13" s="56">
        <f>IF(ISBLANK(L13),"  ",IF(L76&gt;0,L13/L76,IF(L13&gt;0,1,0)))</f>
        <v>0.14022141016728787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7578163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7578163</v>
      </c>
      <c r="G15" s="65">
        <f>IF(ISBLANK(F15),"  ",IF(F76&gt;0,F15/F76,IF(F15&gt;0,1,0)))</f>
        <v>9.0523622557693237E-2</v>
      </c>
      <c r="H15" s="226">
        <v>1103578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1103578</v>
      </c>
      <c r="M15" s="65">
        <f>IF(ISBLANK(L15),"  ",IF(L76&gt;0,L15/L76,IF(L15&gt;0,1,0)))</f>
        <v>1.183373286739208E-2</v>
      </c>
      <c r="N15" s="220"/>
    </row>
    <row r="16" spans="1:17" s="200" customFormat="1" ht="44.25" x14ac:dyDescent="0.55000000000000004">
      <c r="A16" s="66" t="s">
        <v>15</v>
      </c>
      <c r="B16" s="207">
        <v>6517944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6517944</v>
      </c>
      <c r="G16" s="56">
        <f>IF(ISBLANK(F16),"  ",IF(F76&gt;0,F16/F76,IF(F16&gt;0,1,0)))</f>
        <v>7.78589616650079E-2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1060219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1060219</v>
      </c>
      <c r="G17" s="62">
        <f>IF(ISBLANK(F17),"  ",IF(F76&gt;0,F17/F76,IF(F17&gt;0,1,0)))</f>
        <v>1.2664660892685335E-2</v>
      </c>
      <c r="H17" s="224">
        <v>1103578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1103578</v>
      </c>
      <c r="M17" s="62">
        <f>IF(ISBLANK(L17),"  ",IF(L76&gt;0,L17/L76,IF(L17&gt;0,1,0)))</f>
        <v>1.183373286739208E-2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15412289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15412289</v>
      </c>
      <c r="G40" s="82">
        <f>IF(ISBLANK(F40),"  ",IF(F76&gt;0,F40/F76,IF(F40&gt;0,1,0)))</f>
        <v>0.18410480642684612</v>
      </c>
      <c r="H40" s="229">
        <v>14180201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14180201</v>
      </c>
      <c r="M40" s="82">
        <f>IF(ISBLANK(L40),"  ",IF(L76&gt;0,L40/L76,IF(L40&gt;0,1,0)))</f>
        <v>0.15205514303467996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23431223.449999999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23431223.449999999</v>
      </c>
      <c r="G50" s="56">
        <f>IF(ISBLANK(F50),"  ",IF(F76&gt;0,F50/F76,IF(F50&gt;0,1,0)))</f>
        <v>0.27989358735788222</v>
      </c>
      <c r="H50" s="97">
        <v>27373852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27373852</v>
      </c>
      <c r="M50" s="56">
        <f>IF(ISBLANK(L50),"  ",IF(L76&gt;0,L50/L76,IF(L50&gt;0,1,0)))</f>
        <v>0.29353145144206066</v>
      </c>
      <c r="N50" s="220"/>
    </row>
    <row r="51" spans="1:14" s="200" customFormat="1" ht="44.25" x14ac:dyDescent="0.55000000000000004">
      <c r="A51" s="223" t="s">
        <v>48</v>
      </c>
      <c r="B51" s="226">
        <v>2605157.5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2605157.5</v>
      </c>
      <c r="G51" s="62">
        <f>IF(ISBLANK(F51),"  ",IF(F76&gt;0,F51/F76,IF(F51&gt;0,1,0)))</f>
        <v>3.111945391427233E-2</v>
      </c>
      <c r="H51" s="226">
        <v>2976691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2976691</v>
      </c>
      <c r="M51" s="62">
        <f>IF(ISBLANK(L51),"  ",IF(L76&gt;0,L51/L76,IF(L51&gt;0,1,0)))</f>
        <v>3.1919235543631894E-2</v>
      </c>
      <c r="N51" s="220"/>
    </row>
    <row r="52" spans="1:14" s="200" customFormat="1" ht="44.25" x14ac:dyDescent="0.55000000000000004">
      <c r="A52" s="103" t="s">
        <v>49</v>
      </c>
      <c r="B52" s="104">
        <v>1062210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1062210</v>
      </c>
      <c r="G52" s="62">
        <f>IF(ISBLANK(F52),"  ",IF(F76&gt;0,F52/F76,IF(F52&gt;0,1,0)))</f>
        <v>1.2688444035448609E-2</v>
      </c>
      <c r="H52" s="104">
        <v>1065500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1065500</v>
      </c>
      <c r="M52" s="62">
        <f>IF(ISBLANK(L52),"  ",IF(L76&gt;0,L52/L76,IF(L52&gt;0,1,0)))</f>
        <v>1.142542019703751E-2</v>
      </c>
      <c r="N52" s="220"/>
    </row>
    <row r="53" spans="1:14" s="200" customFormat="1" ht="44.25" x14ac:dyDescent="0.55000000000000004">
      <c r="A53" s="103" t="s">
        <v>50</v>
      </c>
      <c r="B53" s="104">
        <v>584215.5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584215.5</v>
      </c>
      <c r="G53" s="62">
        <f>IF(ISBLANK(F53),"  ",IF(F76&gt;0,F53/F76,IF(F53&gt;0,1,0)))</f>
        <v>6.978644219496735E-3</v>
      </c>
      <c r="H53" s="104">
        <v>585000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585000</v>
      </c>
      <c r="M53" s="62">
        <f>IF(ISBLANK(L53),"  ",IF(L76&gt;0,L53/L76,IF(L53&gt;0,1,0)))</f>
        <v>6.2729899720947386E-3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1008787</v>
      </c>
      <c r="E54" s="60">
        <f>IF(ISBLANK(D54),"  ",IF(F54&gt;0,D54/F54,IF(D54&gt;0,1,0)))</f>
        <v>1</v>
      </c>
      <c r="F54" s="106">
        <f t="shared" si="10"/>
        <v>1008787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1040000</v>
      </c>
      <c r="K54" s="60">
        <f>IF(ISBLANK(J54),"  ",IF(L54&gt;0,J54/L54,IF(J54&gt;0,1,0)))</f>
        <v>1</v>
      </c>
      <c r="L54" s="106">
        <f t="shared" si="13"/>
        <v>1040000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545307.94999999995</v>
      </c>
      <c r="C55" s="58">
        <f t="shared" si="0"/>
        <v>0.13283620544667857</v>
      </c>
      <c r="D55" s="69">
        <v>3559807.43</v>
      </c>
      <c r="E55" s="60">
        <f t="shared" si="9"/>
        <v>0.86716379455332149</v>
      </c>
      <c r="F55" s="102">
        <f t="shared" si="10"/>
        <v>4105115.38</v>
      </c>
      <c r="G55" s="62">
        <f>IF(ISBLANK(F55),"  ",IF(F76&gt;0,F55/F76,IF(F55&gt;0,1,0)))</f>
        <v>4.9036938795708335E-2</v>
      </c>
      <c r="H55" s="226">
        <v>547000</v>
      </c>
      <c r="I55" s="58">
        <f t="shared" si="11"/>
        <v>0.11978001644511743</v>
      </c>
      <c r="J55" s="69">
        <v>4019705</v>
      </c>
      <c r="K55" s="60">
        <f t="shared" si="12"/>
        <v>0.88021998355488262</v>
      </c>
      <c r="L55" s="102">
        <f t="shared" si="13"/>
        <v>4566705</v>
      </c>
      <c r="M55" s="62">
        <f>IF(ISBLANK(L55),"  ",IF(L76&gt;0,L55/L76,IF(L55&gt;0,1,0)))</f>
        <v>4.8969050718828892E-2</v>
      </c>
      <c r="N55" s="220"/>
    </row>
    <row r="56" spans="1:14" s="202" customFormat="1" ht="45" x14ac:dyDescent="0.6">
      <c r="A56" s="233" t="s">
        <v>53</v>
      </c>
      <c r="B56" s="234">
        <v>28228114.399999999</v>
      </c>
      <c r="C56" s="80">
        <f t="shared" si="0"/>
        <v>0.86069960697333792</v>
      </c>
      <c r="D56" s="91">
        <v>4568594.43</v>
      </c>
      <c r="E56" s="83">
        <f t="shared" si="9"/>
        <v>0.13930039302666211</v>
      </c>
      <c r="F56" s="107">
        <f>F55+F53+F52+F51+F50+F54</f>
        <v>32796708.829999998</v>
      </c>
      <c r="G56" s="82">
        <f>IF(ISBLANK(F56),"  ",IF(F76&gt;0,F56/F76,IF(F56&gt;0,1,0)))</f>
        <v>0.39176735724231387</v>
      </c>
      <c r="H56" s="234">
        <v>32548043</v>
      </c>
      <c r="I56" s="80">
        <f t="shared" si="11"/>
        <v>0.86546110126030418</v>
      </c>
      <c r="J56" s="91">
        <v>5059705</v>
      </c>
      <c r="K56" s="83">
        <f t="shared" si="12"/>
        <v>0.13453889873969588</v>
      </c>
      <c r="L56" s="102">
        <f t="shared" si="13"/>
        <v>37607748</v>
      </c>
      <c r="M56" s="82">
        <f>IF(ISBLANK(L56),"  ",IF(L76&gt;0,L56/L76,IF(L56&gt;0,1,0)))</f>
        <v>0.40327013004626655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2768505</v>
      </c>
      <c r="E62" s="60">
        <f t="shared" si="9"/>
        <v>1</v>
      </c>
      <c r="F62" s="44">
        <f t="shared" si="14"/>
        <v>2768505</v>
      </c>
      <c r="G62" s="62">
        <f>IF(ISBLANK(F62),"  ",IF(F76&gt;0,F62/F76,IF(F62&gt;0,1,0)))</f>
        <v>3.3070692946177919E-2</v>
      </c>
      <c r="H62" s="224">
        <v>0</v>
      </c>
      <c r="I62" s="58">
        <f t="shared" si="11"/>
        <v>0</v>
      </c>
      <c r="J62" s="69">
        <v>4607300</v>
      </c>
      <c r="K62" s="60">
        <f t="shared" si="12"/>
        <v>1</v>
      </c>
      <c r="L62" s="44">
        <f t="shared" si="13"/>
        <v>4607300</v>
      </c>
      <c r="M62" s="62">
        <f>IF(ISBLANK(L62),"  ",IF(L76&gt;0,L62/L76,IF(L62&gt;0,1,0)))</f>
        <v>4.9404353330653142E-2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10233965.869999999</v>
      </c>
      <c r="E63" s="60">
        <f t="shared" si="9"/>
        <v>1</v>
      </c>
      <c r="F63" s="44">
        <f t="shared" si="14"/>
        <v>10233965.869999999</v>
      </c>
      <c r="G63" s="62">
        <f>IF(ISBLANK(F63),"  ",IF(F76&gt;0,F63/F76,IF(F63&gt;0,1,0)))</f>
        <v>0.12224805189386856</v>
      </c>
      <c r="H63" s="224">
        <v>0</v>
      </c>
      <c r="I63" s="58">
        <f t="shared" si="11"/>
        <v>0</v>
      </c>
      <c r="J63" s="69">
        <v>14389715</v>
      </c>
      <c r="K63" s="60">
        <f t="shared" si="12"/>
        <v>1</v>
      </c>
      <c r="L63" s="44">
        <f t="shared" si="13"/>
        <v>14389715</v>
      </c>
      <c r="M63" s="62">
        <f>IF(ISBLANK(L63),"  ",IF(L76&gt;0,L63/L76,IF(L63&gt;0,1,0)))</f>
        <v>0.15430177418171151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607389.57999999996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607389.57999999996</v>
      </c>
      <c r="G66" s="62">
        <f>IF(ISBLANK(F66),"  ",IF(F76&gt;0,F66/F76,IF(F66&gt;0,1,0)))</f>
        <v>7.2554661446838529E-3</v>
      </c>
      <c r="H66" s="224">
        <v>422000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422000</v>
      </c>
      <c r="M66" s="62">
        <f>IF(ISBLANK(L66),"  ",IF(L76&gt;0,L66/L76,IF(L66&gt;0,1,0)))</f>
        <v>4.5251312277332983E-3</v>
      </c>
      <c r="N66" s="220"/>
    </row>
    <row r="67" spans="1:14" s="202" customFormat="1" ht="45" x14ac:dyDescent="0.6">
      <c r="A67" s="235" t="s">
        <v>64</v>
      </c>
      <c r="B67" s="232">
        <v>28835503.979999997</v>
      </c>
      <c r="C67" s="80">
        <f t="shared" si="0"/>
        <v>0.62136685446444606</v>
      </c>
      <c r="D67" s="91">
        <v>17571065.299999997</v>
      </c>
      <c r="E67" s="83">
        <f t="shared" si="9"/>
        <v>0.37863314553555372</v>
      </c>
      <c r="F67" s="232">
        <f>F66+F65+F64+F63+F62+F61+F60+F59+F58+F57+F56</f>
        <v>46406569.280000001</v>
      </c>
      <c r="G67" s="82">
        <f>IF(ISBLANK(F67),"  ",IF(F76&gt;0,F67/F76,IF(F67&gt;0,1,0)))</f>
        <v>0.55434156822704428</v>
      </c>
      <c r="H67" s="232">
        <v>32970043</v>
      </c>
      <c r="I67" s="80">
        <f t="shared" si="11"/>
        <v>0.5781503502136357</v>
      </c>
      <c r="J67" s="91">
        <v>24056720</v>
      </c>
      <c r="K67" s="83">
        <f t="shared" si="12"/>
        <v>0.42184964978636436</v>
      </c>
      <c r="L67" s="232">
        <f>L66+L65+L64+L63+L62+L61+L60+L59+L58+L57+L56</f>
        <v>57026763</v>
      </c>
      <c r="M67" s="82">
        <f>IF(ISBLANK(L67),"  ",IF(L76&gt;0,L67/L76,IF(L67&gt;0,1,0)))</f>
        <v>0.61150138878636451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14333015</v>
      </c>
      <c r="E72" s="54">
        <f>IF(ISBLANK(D72),"  ",IF(F72&gt;0,D72/F72,IF(D72&gt;0,1,0)))</f>
        <v>1</v>
      </c>
      <c r="F72" s="67">
        <f>D72+B72</f>
        <v>14333015</v>
      </c>
      <c r="G72" s="56">
        <f>IF(ISBLANK(F72),"  ",IF(F76&gt;0,F72/F76,IF(F72&gt;0,1,0)))</f>
        <v>0.17121252735969861</v>
      </c>
      <c r="H72" s="207">
        <v>0</v>
      </c>
      <c r="I72" s="52">
        <f>IF(ISBLANK(H72),"  ",IF(L72&gt;0,H72/L72,IF(H72&gt;0,1,0)))</f>
        <v>0</v>
      </c>
      <c r="J72" s="59">
        <v>14400000</v>
      </c>
      <c r="K72" s="54">
        <f>IF(ISBLANK(J72),"  ",IF(L72&gt;0,J72/L72,IF(J72&gt;0,1,0)))</f>
        <v>1</v>
      </c>
      <c r="L72" s="67">
        <f>J72+H72</f>
        <v>14400000</v>
      </c>
      <c r="M72" s="56">
        <f>IF(ISBLANK(L72),"  ",IF(L76&gt;0,L72/L76,IF(L72&gt;0,1,0)))</f>
        <v>0.15441206085156278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7562883</v>
      </c>
      <c r="E73" s="60">
        <f>IF(ISBLANK(D73),"  ",IF(F73&gt;0,D73/F73,IF(D73&gt;0,1,0)))</f>
        <v>1</v>
      </c>
      <c r="F73" s="44">
        <f>D73+B73</f>
        <v>7562883</v>
      </c>
      <c r="G73" s="62">
        <f>IF(ISBLANK(F73),"  ",IF(F76&gt;0,F73/F76,IF(F73&gt;0,1,0)))</f>
        <v>9.0341097986411045E-2</v>
      </c>
      <c r="H73" s="224">
        <v>0</v>
      </c>
      <c r="I73" s="58">
        <f>IF(ISBLANK(H73),"  ",IF(L73&gt;0,H73/L73,IF(H73&gt;0,1,0)))</f>
        <v>0</v>
      </c>
      <c r="J73" s="69">
        <v>7650000</v>
      </c>
      <c r="K73" s="60">
        <f>IF(ISBLANK(J73),"  ",IF(L73&gt;0,J73/L73,IF(J73&gt;0,1,0)))</f>
        <v>1</v>
      </c>
      <c r="L73" s="44">
        <f>J73+H73</f>
        <v>7650000</v>
      </c>
      <c r="M73" s="62">
        <f>IF(ISBLANK(L73),"  ",IF(L76&gt;0,L73/L76,IF(L73&gt;0,1,0)))</f>
        <v>8.2031407327392725E-2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21895898</v>
      </c>
      <c r="E74" s="83">
        <f>IF(ISBLANK(D74),"  ",IF(F74&gt;0,D74/F74,IF(D74&gt;0,1,0)))</f>
        <v>1</v>
      </c>
      <c r="F74" s="118">
        <f>F73+F72+F71+F70+F69</f>
        <v>21895898</v>
      </c>
      <c r="G74" s="82">
        <f>IF(ISBLANK(F74),"  ",IF(F76&gt;0,F74/F76,IF(F74&gt;0,1,0)))</f>
        <v>0.26155362534610965</v>
      </c>
      <c r="H74" s="117">
        <v>0</v>
      </c>
      <c r="I74" s="80">
        <f>IF(ISBLANK(H74),"  ",IF(L74&gt;0,H74/L74,IF(H74&gt;0,1,0)))</f>
        <v>0</v>
      </c>
      <c r="J74" s="95">
        <v>22050000</v>
      </c>
      <c r="K74" s="83">
        <f>IF(ISBLANK(J74),"  ",IF(L74&gt;0,J74/L74,IF(J74&gt;0,1,0)))</f>
        <v>1</v>
      </c>
      <c r="L74" s="118">
        <f>L73+L72+L71+L70+L69</f>
        <v>22050000</v>
      </c>
      <c r="M74" s="82">
        <f>IF(ISBLANK(L74),"  ",IF(L76&gt;0,L74/L76,IF(L74&gt;0,1,0)))</f>
        <v>0.23644346817895551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44247792.979999997</v>
      </c>
      <c r="C76" s="122">
        <f t="shared" si="0"/>
        <v>0.52855428297497276</v>
      </c>
      <c r="D76" s="121">
        <v>39466963.299999997</v>
      </c>
      <c r="E76" s="123">
        <f>IF(ISBLANK(D76),"  ",IF(F76&gt;0,D76/F76,IF(D76&gt;0,1,0)))</f>
        <v>0.47144571702502719</v>
      </c>
      <c r="F76" s="121">
        <f>F74+F67+F47+F40+F48+F75</f>
        <v>83714756.280000001</v>
      </c>
      <c r="G76" s="124">
        <f>IF(ISBLANK(F76),"  ",IF(F76&gt;0,F76/F76,IF(F76&gt;0,1,0)))</f>
        <v>1</v>
      </c>
      <c r="H76" s="121">
        <v>47150244</v>
      </c>
      <c r="I76" s="122">
        <f>IF(ISBLANK(H76),"  ",IF(L76&gt;0,H76/L76,IF(H76&gt;0,1,0)))</f>
        <v>0.50559488511764117</v>
      </c>
      <c r="J76" s="121">
        <v>46106720</v>
      </c>
      <c r="K76" s="123">
        <f>IF(ISBLANK(J76),"  ",IF(L76&gt;0,J76/L76,IF(J76&gt;0,1,0)))</f>
        <v>0.49440511488235883</v>
      </c>
      <c r="L76" s="121">
        <f>L74+L67+L47+L40+L48+L75</f>
        <v>93256964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116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14429396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14429396</v>
      </c>
      <c r="G13" s="56">
        <f>IF(ISBLANK(F13),"  ",IF(F76&gt;0,F13/F76,IF(F13&gt;0,1,0)))</f>
        <v>7.0689980987097528E-2</v>
      </c>
      <c r="H13" s="9">
        <v>26550006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26550006</v>
      </c>
      <c r="M13" s="56">
        <f>IF(ISBLANK(L13),"  ",IF(L76&gt;0,L13/L76,IF(L13&gt;0,1,0)))</f>
        <v>0.12971317097273746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14021183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14021183</v>
      </c>
      <c r="G15" s="65">
        <f>IF(ISBLANK(F15),"  ",IF(F76&gt;0,F15/F76,IF(F15&gt;0,1,0)))</f>
        <v>6.8690135033137575E-2</v>
      </c>
      <c r="H15" s="226">
        <v>2088753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2088753</v>
      </c>
      <c r="M15" s="65">
        <f>IF(ISBLANK(L15),"  ",IF(L76&gt;0,L15/L76,IF(L15&gt;0,1,0)))</f>
        <v>1.0204847976637682E-2</v>
      </c>
      <c r="N15" s="220"/>
    </row>
    <row r="16" spans="1:17" s="200" customFormat="1" ht="44.25" x14ac:dyDescent="0.55000000000000004">
      <c r="A16" s="66" t="s">
        <v>15</v>
      </c>
      <c r="B16" s="207">
        <v>12014498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12014498</v>
      </c>
      <c r="G16" s="56">
        <f>IF(ISBLANK(F16),"  ",IF(F76&gt;0,F16/F76,IF(F16&gt;0,1,0)))</f>
        <v>5.8859333764872852E-2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2006685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2006685</v>
      </c>
      <c r="G17" s="62">
        <f>IF(ISBLANK(F17),"  ",IF(F76&gt;0,F17/F76,IF(F17&gt;0,1,0)))</f>
        <v>9.8308012682647144E-3</v>
      </c>
      <c r="H17" s="224">
        <v>2088753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2088753</v>
      </c>
      <c r="M17" s="62">
        <f>IF(ISBLANK(L17),"  ",IF(L76&gt;0,L17/L76,IF(L17&gt;0,1,0)))</f>
        <v>1.0204847976637682E-2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28450579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28450579</v>
      </c>
      <c r="G40" s="82">
        <f>IF(ISBLANK(F40),"  ",IF(F76&gt;0,F40/F76,IF(F40&gt;0,1,0)))</f>
        <v>0.13938011602023509</v>
      </c>
      <c r="H40" s="229">
        <v>28638759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28638759</v>
      </c>
      <c r="M40" s="82">
        <f>IF(ISBLANK(L40),"  ",IF(L76&gt;0,L40/L76,IF(L40&gt;0,1,0)))</f>
        <v>0.13991801894937514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1284038</v>
      </c>
      <c r="E45" s="60">
        <f t="shared" si="6"/>
        <v>1</v>
      </c>
      <c r="F45" s="78">
        <f>D45+B45</f>
        <v>1284038</v>
      </c>
      <c r="G45" s="62">
        <f>IF(ISBLANK(F45),"  ",IF(D76&gt;0,F45/D76,IF(F45&gt;0,1,0)))</f>
        <v>1.5133467973235422E-2</v>
      </c>
      <c r="H45" s="224">
        <v>0</v>
      </c>
      <c r="I45" s="58">
        <f t="shared" si="7"/>
        <v>0</v>
      </c>
      <c r="J45" s="69">
        <v>1317040</v>
      </c>
      <c r="K45" s="60">
        <f t="shared" si="8"/>
        <v>1</v>
      </c>
      <c r="L45" s="78">
        <f>J45+H45</f>
        <v>1317040</v>
      </c>
      <c r="M45" s="62">
        <f>IF(ISBLANK(L45),"  ",IF(J76&gt;0,L45/J76,IF(L45&gt;0,1,0)))</f>
        <v>1.5216042466834915E-2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1284038</v>
      </c>
      <c r="E47" s="83">
        <f t="shared" si="6"/>
        <v>1</v>
      </c>
      <c r="F47" s="92">
        <f>F46+F45+F44+F43+F42</f>
        <v>1284038</v>
      </c>
      <c r="G47" s="82">
        <f>IF(ISBLANK(F47),"  ",IF(F76&gt;0,F47/F76,IF(F47&gt;0,1,0)))</f>
        <v>6.2905350859253388E-3</v>
      </c>
      <c r="H47" s="232">
        <v>0</v>
      </c>
      <c r="I47" s="80">
        <f t="shared" si="7"/>
        <v>0</v>
      </c>
      <c r="J47" s="91">
        <v>1317040</v>
      </c>
      <c r="K47" s="83">
        <f t="shared" si="8"/>
        <v>1</v>
      </c>
      <c r="L47" s="92">
        <f>L46+L45+L44+L43+L42</f>
        <v>1317040</v>
      </c>
      <c r="M47" s="82">
        <f>IF(ISBLANK(L47),"  ",IF(L76&gt;0,L47/L76,IF(L47&gt;0,1,0)))</f>
        <v>6.4345535250701696E-3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57106542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57106542</v>
      </c>
      <c r="G50" s="56">
        <f>IF(ISBLANK(F50),"  ",IF(F76&gt;0,F50/F76,IF(F50&gt;0,1,0)))</f>
        <v>0.27976641352270648</v>
      </c>
      <c r="H50" s="97">
        <v>56173000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56173000</v>
      </c>
      <c r="M50" s="56">
        <f>IF(ISBLANK(L50),"  ",IF(L76&gt;0,L50/L76,IF(L50&gt;0,1,0)))</f>
        <v>0.27443978555227377</v>
      </c>
      <c r="N50" s="220"/>
    </row>
    <row r="51" spans="1:14" s="200" customFormat="1" ht="44.25" x14ac:dyDescent="0.55000000000000004">
      <c r="A51" s="223" t="s">
        <v>48</v>
      </c>
      <c r="B51" s="226">
        <v>18226725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18226725</v>
      </c>
      <c r="G51" s="62">
        <f>IF(ISBLANK(F51),"  ",IF(F76&gt;0,F51/F76,IF(F51&gt;0,1,0)))</f>
        <v>8.9293193125135326E-2</v>
      </c>
      <c r="H51" s="226">
        <v>18027000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18027000</v>
      </c>
      <c r="M51" s="62">
        <f>IF(ISBLANK(L51),"  ",IF(L76&gt;0,L51/L76,IF(L51&gt;0,1,0)))</f>
        <v>8.8073024658658766E-2</v>
      </c>
      <c r="N51" s="220"/>
    </row>
    <row r="52" spans="1:14" s="200" customFormat="1" ht="44.25" x14ac:dyDescent="0.55000000000000004">
      <c r="A52" s="103" t="s">
        <v>49</v>
      </c>
      <c r="B52" s="104">
        <v>1982619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1982619</v>
      </c>
      <c r="G52" s="62">
        <f>IF(ISBLANK(F52),"  ",IF(F76&gt;0,F52/F76,IF(F52&gt;0,1,0)))</f>
        <v>9.7129013171901521E-3</v>
      </c>
      <c r="H52" s="104">
        <v>1983000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1983000</v>
      </c>
      <c r="M52" s="62">
        <f>IF(ISBLANK(L52),"  ",IF(L76&gt;0,L52/L76,IF(L52&gt;0,1,0)))</f>
        <v>9.6881792809741137E-3</v>
      </c>
      <c r="N52" s="220"/>
    </row>
    <row r="53" spans="1:14" s="200" customFormat="1" ht="44.25" x14ac:dyDescent="0.55000000000000004">
      <c r="A53" s="103" t="s">
        <v>50</v>
      </c>
      <c r="B53" s="104">
        <v>1146110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1146110</v>
      </c>
      <c r="G53" s="62">
        <f>IF(ISBLANK(F53),"  ",IF(F76&gt;0,F53/F76,IF(F53&gt;0,1,0)))</f>
        <v>5.614822277323483E-3</v>
      </c>
      <c r="H53" s="104">
        <v>1146000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1146000</v>
      </c>
      <c r="M53" s="62">
        <f>IF(ISBLANK(L53),"  ",IF(L76&gt;0,L53/L76,IF(L53&gt;0,1,0)))</f>
        <v>5.5989175269774757E-3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8885935</v>
      </c>
      <c r="C55" s="58">
        <f t="shared" si="0"/>
        <v>0.50615242282799444</v>
      </c>
      <c r="D55" s="69">
        <v>8669913</v>
      </c>
      <c r="E55" s="60">
        <f t="shared" si="9"/>
        <v>0.49384757717200561</v>
      </c>
      <c r="F55" s="102">
        <f t="shared" si="10"/>
        <v>17555848</v>
      </c>
      <c r="G55" s="62">
        <f>IF(ISBLANK(F55),"  ",IF(F76&gt;0,F55/F76,IF(F55&gt;0,1,0)))</f>
        <v>8.6006549500226778E-2</v>
      </c>
      <c r="H55" s="226">
        <v>9011950</v>
      </c>
      <c r="I55" s="58">
        <f t="shared" si="11"/>
        <v>0.47770866077037044</v>
      </c>
      <c r="J55" s="69">
        <v>9853000</v>
      </c>
      <c r="K55" s="60">
        <f t="shared" si="12"/>
        <v>0.52229133922962956</v>
      </c>
      <c r="L55" s="102">
        <f t="shared" si="13"/>
        <v>18864950</v>
      </c>
      <c r="M55" s="62">
        <f>IF(ISBLANK(L55),"  ",IF(L76&gt;0,L55/L76,IF(L55&gt;0,1,0)))</f>
        <v>9.2166927749174274E-2</v>
      </c>
      <c r="N55" s="220"/>
    </row>
    <row r="56" spans="1:14" s="202" customFormat="1" ht="45" x14ac:dyDescent="0.6">
      <c r="A56" s="233" t="s">
        <v>53</v>
      </c>
      <c r="B56" s="234">
        <v>87347931</v>
      </c>
      <c r="C56" s="80">
        <f t="shared" si="0"/>
        <v>0.90970518979784631</v>
      </c>
      <c r="D56" s="91">
        <v>8669913</v>
      </c>
      <c r="E56" s="83">
        <f t="shared" si="9"/>
        <v>9.0294810202153672E-2</v>
      </c>
      <c r="F56" s="107">
        <f>F55+F53+F52+F51+F50+F54</f>
        <v>96017844</v>
      </c>
      <c r="G56" s="82">
        <f>IF(ISBLANK(F56),"  ",IF(F76&gt;0,F56/F76,IF(F56&gt;0,1,0)))</f>
        <v>0.47039387974258218</v>
      </c>
      <c r="H56" s="234">
        <v>86340950</v>
      </c>
      <c r="I56" s="80">
        <f t="shared" si="11"/>
        <v>0.89757152087007552</v>
      </c>
      <c r="J56" s="91">
        <v>9853000</v>
      </c>
      <c r="K56" s="83">
        <f t="shared" si="12"/>
        <v>0.10242847912992449</v>
      </c>
      <c r="L56" s="102">
        <f t="shared" si="13"/>
        <v>96193950</v>
      </c>
      <c r="M56" s="82">
        <f>IF(ISBLANK(L56),"  ",IF(L76&gt;0,L56/L76,IF(L56&gt;0,1,0)))</f>
        <v>0.46996683476805839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901502</v>
      </c>
      <c r="E59" s="60">
        <f t="shared" si="9"/>
        <v>1</v>
      </c>
      <c r="F59" s="44">
        <f t="shared" si="14"/>
        <v>901502</v>
      </c>
      <c r="G59" s="62">
        <f>IF(ISBLANK(F59),"  ",IF(F76&gt;0,F59/F76,IF(F59&gt;0,1,0)))</f>
        <v>4.4164814133474751E-3</v>
      </c>
      <c r="H59" s="224">
        <v>0</v>
      </c>
      <c r="I59" s="58">
        <f t="shared" si="11"/>
        <v>0</v>
      </c>
      <c r="J59" s="69">
        <v>900000</v>
      </c>
      <c r="K59" s="60">
        <f t="shared" si="12"/>
        <v>1</v>
      </c>
      <c r="L59" s="44">
        <f t="shared" si="13"/>
        <v>900000</v>
      </c>
      <c r="M59" s="62">
        <f>IF(ISBLANK(L59),"  ",IF(L76&gt;0,L59/L76,IF(L59&gt;0,1,0)))</f>
        <v>4.3970556494587502E-3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3364775</v>
      </c>
      <c r="E60" s="60">
        <f t="shared" si="9"/>
        <v>1</v>
      </c>
      <c r="F60" s="78">
        <f t="shared" si="14"/>
        <v>3364775</v>
      </c>
      <c r="G60" s="62">
        <f>IF(ISBLANK(F60),"  ",IF(F76&gt;0,F60/F76,IF(F60&gt;0,1,0)))</f>
        <v>1.6484119000952022E-2</v>
      </c>
      <c r="H60" s="228">
        <v>0</v>
      </c>
      <c r="I60" s="58">
        <f t="shared" si="11"/>
        <v>0</v>
      </c>
      <c r="J60" s="77">
        <v>3365000</v>
      </c>
      <c r="K60" s="60">
        <f t="shared" si="12"/>
        <v>1</v>
      </c>
      <c r="L60" s="78">
        <f t="shared" si="13"/>
        <v>3365000</v>
      </c>
      <c r="M60" s="62">
        <f>IF(ISBLANK(L60),"  ",IF(L76&gt;0,L60/L76,IF(L60&gt;0,1,0)))</f>
        <v>1.6440102511587437E-2</v>
      </c>
      <c r="N60" s="220"/>
    </row>
    <row r="61" spans="1:14" s="200" customFormat="1" ht="44.25" x14ac:dyDescent="0.55000000000000004">
      <c r="A61" s="112" t="s">
        <v>58</v>
      </c>
      <c r="B61" s="224">
        <v>96655</v>
      </c>
      <c r="C61" s="58">
        <f t="shared" si="0"/>
        <v>1</v>
      </c>
      <c r="D61" s="69">
        <v>0</v>
      </c>
      <c r="E61" s="60">
        <f t="shared" si="9"/>
        <v>0</v>
      </c>
      <c r="F61" s="44">
        <f t="shared" si="14"/>
        <v>96655</v>
      </c>
      <c r="G61" s="62">
        <f>IF(ISBLANK(F61),"  ",IF(F76&gt;0,F61/F76,IF(F61&gt;0,1,0)))</f>
        <v>4.7351532332385302E-4</v>
      </c>
      <c r="H61" s="224">
        <v>97000</v>
      </c>
      <c r="I61" s="58">
        <f t="shared" si="11"/>
        <v>1</v>
      </c>
      <c r="J61" s="69">
        <v>0</v>
      </c>
      <c r="K61" s="60">
        <f t="shared" si="12"/>
        <v>0</v>
      </c>
      <c r="L61" s="44">
        <f t="shared" si="13"/>
        <v>97000</v>
      </c>
      <c r="M61" s="62">
        <f>IF(ISBLANK(L61),"  ",IF(L76&gt;0,L61/L76,IF(L61&gt;0,1,0)))</f>
        <v>4.7390488666388753E-4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12233402.110000001</v>
      </c>
      <c r="E62" s="60">
        <f t="shared" si="9"/>
        <v>1</v>
      </c>
      <c r="F62" s="44">
        <f t="shared" si="14"/>
        <v>12233402.110000001</v>
      </c>
      <c r="G62" s="62">
        <f>IF(ISBLANK(F62),"  ",IF(F76&gt;0,F62/F76,IF(F62&gt;0,1,0)))</f>
        <v>5.9931750612667284E-2</v>
      </c>
      <c r="H62" s="224">
        <v>0</v>
      </c>
      <c r="I62" s="58">
        <f t="shared" si="11"/>
        <v>0</v>
      </c>
      <c r="J62" s="69">
        <v>13010280</v>
      </c>
      <c r="K62" s="60">
        <f t="shared" si="12"/>
        <v>1</v>
      </c>
      <c r="L62" s="44">
        <f t="shared" si="13"/>
        <v>13010280</v>
      </c>
      <c r="M62" s="62">
        <f>IF(ISBLANK(L62),"  ",IF(L76&gt;0,L62/L76,IF(L62&gt;0,1,0)))</f>
        <v>6.3563250194489093E-2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33963373</v>
      </c>
      <c r="E63" s="60">
        <f t="shared" si="9"/>
        <v>1</v>
      </c>
      <c r="F63" s="44">
        <f t="shared" si="14"/>
        <v>33963373</v>
      </c>
      <c r="G63" s="62">
        <f>IF(ISBLANK(F63),"  ",IF(F76&gt;0,F63/F76,IF(F63&gt;0,1,0)))</f>
        <v>0.1663874351793867</v>
      </c>
      <c r="H63" s="224">
        <v>0</v>
      </c>
      <c r="I63" s="58">
        <f t="shared" si="11"/>
        <v>0</v>
      </c>
      <c r="J63" s="69">
        <v>34117095</v>
      </c>
      <c r="K63" s="60">
        <f t="shared" si="12"/>
        <v>1</v>
      </c>
      <c r="L63" s="44">
        <f t="shared" si="13"/>
        <v>34117095</v>
      </c>
      <c r="M63" s="62">
        <f>IF(ISBLANK(L63),"  ",IF(L76&gt;0,L63/L76,IF(L63&gt;0,1,0)))</f>
        <v>0.16668307256985654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8625</v>
      </c>
      <c r="E64" s="60">
        <f t="shared" si="9"/>
        <v>1</v>
      </c>
      <c r="F64" s="44">
        <f t="shared" si="14"/>
        <v>8625</v>
      </c>
      <c r="G64" s="62">
        <f>IF(ISBLANK(F64),"  ",IF(F76&gt;0,F64/F76,IF(F64&gt;0,1,0)))</f>
        <v>4.225409615300018E-5</v>
      </c>
      <c r="H64" s="224">
        <v>0</v>
      </c>
      <c r="I64" s="58">
        <f t="shared" si="11"/>
        <v>0</v>
      </c>
      <c r="J64" s="69">
        <v>8600</v>
      </c>
      <c r="K64" s="60">
        <f t="shared" si="12"/>
        <v>1</v>
      </c>
      <c r="L64" s="44">
        <f t="shared" si="13"/>
        <v>8600</v>
      </c>
      <c r="M64" s="62">
        <f>IF(ISBLANK(L64),"  ",IF(L76&gt;0,L64/L76,IF(L64&gt;0,1,0)))</f>
        <v>4.2016309539272502E-5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6287179</v>
      </c>
      <c r="E65" s="60">
        <f t="shared" si="9"/>
        <v>1</v>
      </c>
      <c r="F65" s="44">
        <f t="shared" si="14"/>
        <v>6287179</v>
      </c>
      <c r="G65" s="62">
        <f>IF(ISBLANK(F65),"  ",IF(F76&gt;0,F65/F76,IF(F65&gt;0,1,0)))</f>
        <v>3.0801051130101276E-2</v>
      </c>
      <c r="H65" s="224">
        <v>0</v>
      </c>
      <c r="I65" s="58">
        <f t="shared" si="11"/>
        <v>0</v>
      </c>
      <c r="J65" s="69">
        <v>6290000</v>
      </c>
      <c r="K65" s="60">
        <f t="shared" si="12"/>
        <v>1</v>
      </c>
      <c r="L65" s="44">
        <f t="shared" si="13"/>
        <v>6290000</v>
      </c>
      <c r="M65" s="62">
        <f>IF(ISBLANK(L65),"  ",IF(L76&gt;0,L65/L76,IF(L65&gt;0,1,0)))</f>
        <v>3.0730533372328377E-2</v>
      </c>
      <c r="N65" s="220"/>
    </row>
    <row r="66" spans="1:14" s="200" customFormat="1" ht="44.25" x14ac:dyDescent="0.55000000000000004">
      <c r="A66" s="231" t="s">
        <v>63</v>
      </c>
      <c r="B66" s="224">
        <v>3379486</v>
      </c>
      <c r="C66" s="58">
        <f t="shared" si="0"/>
        <v>0.64518670018329527</v>
      </c>
      <c r="D66" s="69">
        <v>1858511</v>
      </c>
      <c r="E66" s="60">
        <f t="shared" si="9"/>
        <v>0.35481329981670473</v>
      </c>
      <c r="F66" s="44">
        <f t="shared" si="14"/>
        <v>5237997</v>
      </c>
      <c r="G66" s="62">
        <f>IF(ISBLANK(F66),"  ",IF(F76&gt;0,F66/F76,IF(F66&gt;0,1,0)))</f>
        <v>2.5661081610101621E-2</v>
      </c>
      <c r="H66" s="224">
        <v>3049698</v>
      </c>
      <c r="I66" s="58">
        <f t="shared" si="11"/>
        <v>0.70112867605980922</v>
      </c>
      <c r="J66" s="69">
        <v>1300000</v>
      </c>
      <c r="K66" s="60">
        <f t="shared" si="12"/>
        <v>0.29887132394019078</v>
      </c>
      <c r="L66" s="44">
        <f t="shared" si="13"/>
        <v>4349698</v>
      </c>
      <c r="M66" s="62">
        <f>IF(ISBLANK(L66),"  ",IF(L76&gt;0,L66/L76,IF(L66&gt;0,1,0)))</f>
        <v>2.1250960182599362E-2</v>
      </c>
      <c r="N66" s="220"/>
    </row>
    <row r="67" spans="1:14" s="202" customFormat="1" ht="45" x14ac:dyDescent="0.6">
      <c r="A67" s="235" t="s">
        <v>64</v>
      </c>
      <c r="B67" s="232">
        <v>90824072</v>
      </c>
      <c r="C67" s="80">
        <f t="shared" si="0"/>
        <v>0.57443106258943744</v>
      </c>
      <c r="D67" s="91">
        <v>67287280.109999999</v>
      </c>
      <c r="E67" s="83">
        <f t="shared" si="9"/>
        <v>0.42556893741056245</v>
      </c>
      <c r="F67" s="232">
        <f>F66+F65+F64+F63+F62+F61+F60+F59+F58+F57+F56</f>
        <v>158111352.11000001</v>
      </c>
      <c r="G67" s="82">
        <f>IF(ISBLANK(F67),"  ",IF(F76&gt;0,F67/F76,IF(F67&gt;0,1,0)))</f>
        <v>0.77459156810861551</v>
      </c>
      <c r="H67" s="232">
        <v>89487648</v>
      </c>
      <c r="I67" s="80">
        <f t="shared" si="11"/>
        <v>0.5651912505185398</v>
      </c>
      <c r="J67" s="91">
        <v>68843975</v>
      </c>
      <c r="K67" s="83">
        <f t="shared" si="12"/>
        <v>0.4348087494814602</v>
      </c>
      <c r="L67" s="232">
        <f>L66+L65+L64+L63+L62+L61+L60+L59+L58+L57+L56</f>
        <v>158331623</v>
      </c>
      <c r="M67" s="82">
        <f>IF(ISBLANK(L67),"  ",IF(L76&gt;0,L67/L76,IF(L67&gt;0,1,0)))</f>
        <v>0.77354773044458114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9620387</v>
      </c>
      <c r="E72" s="54">
        <f>IF(ISBLANK(D72),"  ",IF(F72&gt;0,D72/F72,IF(D72&gt;0,1,0)))</f>
        <v>1</v>
      </c>
      <c r="F72" s="67">
        <f>D72+B72</f>
        <v>9620387</v>
      </c>
      <c r="G72" s="56">
        <f>IF(ISBLANK(F72),"  ",IF(F76&gt;0,F72/F76,IF(F72&gt;0,1,0)))</f>
        <v>4.713052258864614E-2</v>
      </c>
      <c r="H72" s="207">
        <v>0</v>
      </c>
      <c r="I72" s="52">
        <f>IF(ISBLANK(H72),"  ",IF(L72&gt;0,H72/L72,IF(H72&gt;0,1,0)))</f>
        <v>0</v>
      </c>
      <c r="J72" s="59">
        <v>9700000</v>
      </c>
      <c r="K72" s="54">
        <f>IF(ISBLANK(J72),"  ",IF(L72&gt;0,J72/L72,IF(J72&gt;0,1,0)))</f>
        <v>1</v>
      </c>
      <c r="L72" s="67">
        <f>J72+H72</f>
        <v>9700000</v>
      </c>
      <c r="M72" s="56">
        <f>IF(ISBLANK(L72),"  ",IF(L76&gt;0,L72/L76,IF(L72&gt;0,1,0)))</f>
        <v>4.7390488666388751E-2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6655866</v>
      </c>
      <c r="E73" s="60">
        <f>IF(ISBLANK(D73),"  ",IF(F73&gt;0,D73/F73,IF(D73&gt;0,1,0)))</f>
        <v>1</v>
      </c>
      <c r="F73" s="44">
        <f>D73+B73</f>
        <v>6655866</v>
      </c>
      <c r="G73" s="62">
        <f>IF(ISBLANK(F73),"  ",IF(F76&gt;0,F73/F76,IF(F73&gt;0,1,0)))</f>
        <v>3.2607258196577935E-2</v>
      </c>
      <c r="H73" s="224">
        <v>0</v>
      </c>
      <c r="I73" s="58">
        <f>IF(ISBLANK(H73),"  ",IF(L73&gt;0,H73/L73,IF(H73&gt;0,1,0)))</f>
        <v>0</v>
      </c>
      <c r="J73" s="69">
        <v>6695000</v>
      </c>
      <c r="K73" s="60">
        <f>IF(ISBLANK(J73),"  ",IF(L73&gt;0,J73/L73,IF(J73&gt;0,1,0)))</f>
        <v>1</v>
      </c>
      <c r="L73" s="44">
        <f>J73+H73</f>
        <v>6695000</v>
      </c>
      <c r="M73" s="62">
        <f>IF(ISBLANK(L73),"  ",IF(L76&gt;0,L73/L76,IF(L73&gt;0,1,0)))</f>
        <v>3.2709208414584814E-2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16276253</v>
      </c>
      <c r="E74" s="83">
        <f>IF(ISBLANK(D74),"  ",IF(F74&gt;0,D74/F74,IF(D74&gt;0,1,0)))</f>
        <v>1</v>
      </c>
      <c r="F74" s="118">
        <f>F73+F72+F71+F70+F69</f>
        <v>16276253</v>
      </c>
      <c r="G74" s="82">
        <f>IF(ISBLANK(F74),"  ",IF(F76&gt;0,F74/F76,IF(F74&gt;0,1,0)))</f>
        <v>7.9737780785224074E-2</v>
      </c>
      <c r="H74" s="117">
        <v>0</v>
      </c>
      <c r="I74" s="80">
        <f>IF(ISBLANK(H74),"  ",IF(L74&gt;0,H74/L74,IF(H74&gt;0,1,0)))</f>
        <v>0</v>
      </c>
      <c r="J74" s="95">
        <v>16395000</v>
      </c>
      <c r="K74" s="83">
        <f>IF(ISBLANK(J74),"  ",IF(L74&gt;0,J74/L74,IF(J74&gt;0,1,0)))</f>
        <v>1</v>
      </c>
      <c r="L74" s="118">
        <f>L73+L72+L71+L70+L69</f>
        <v>16395000</v>
      </c>
      <c r="M74" s="82">
        <f>IF(ISBLANK(L74),"  ",IF(L76&gt;0,L74/L76,IF(L74&gt;0,1,0)))</f>
        <v>8.0099697080973573E-2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119274651</v>
      </c>
      <c r="C76" s="122">
        <f t="shared" si="0"/>
        <v>0.58432957356168569</v>
      </c>
      <c r="D76" s="121">
        <v>84847571.109999999</v>
      </c>
      <c r="E76" s="123">
        <f>IF(ISBLANK(D76),"  ",IF(F76&gt;0,D76/F76,IF(D76&gt;0,1,0)))</f>
        <v>0.41567042643831426</v>
      </c>
      <c r="F76" s="121">
        <f>F74+F67+F47+F40+F48+F75</f>
        <v>204122222.11000001</v>
      </c>
      <c r="G76" s="124">
        <f>IF(ISBLANK(F76),"  ",IF(F76&gt;0,F76/F76,IF(F76&gt;0,1,0)))</f>
        <v>1</v>
      </c>
      <c r="H76" s="121">
        <v>118126407</v>
      </c>
      <c r="I76" s="122">
        <f>IF(ISBLANK(H76),"  ",IF(L76&gt;0,H76/L76,IF(H76&gt;0,1,0)))</f>
        <v>0.57712042805512631</v>
      </c>
      <c r="J76" s="121">
        <v>86556015</v>
      </c>
      <c r="K76" s="123">
        <f>IF(ISBLANK(J76),"  ",IF(L76&gt;0,J76/L76,IF(J76&gt;0,1,0)))</f>
        <v>0.42287957194487369</v>
      </c>
      <c r="L76" s="121">
        <f>L74+L67+L47+L40+L48+L75</f>
        <v>204682422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117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9264878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9264878</v>
      </c>
      <c r="G13" s="56">
        <f>IF(ISBLANK(F13),"  ",IF(F76&gt;0,F13/F76,IF(F13&gt;0,1,0)))</f>
        <v>8.4605379653925797E-2</v>
      </c>
      <c r="H13" s="9">
        <v>16718898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16718898</v>
      </c>
      <c r="M13" s="56">
        <f>IF(ISBLANK(L13),"  ",IF(L76&gt;0,L13/L76,IF(L13&gt;0,1,0)))</f>
        <v>0.15331623414516696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9491598</v>
      </c>
      <c r="C15" s="137">
        <f t="shared" si="0"/>
        <v>0.92378913240438565</v>
      </c>
      <c r="D15" s="69">
        <v>783039</v>
      </c>
      <c r="E15" s="64">
        <f>IF(ISBLANK(D15),"  ",IF(F15&gt;0,D15/F15,IF(D15&gt;0,1,0)))</f>
        <v>7.6210867595614323E-2</v>
      </c>
      <c r="F15" s="48">
        <f>D15+B15</f>
        <v>10274637</v>
      </c>
      <c r="G15" s="65">
        <f>IF(ISBLANK(F15),"  ",IF(F76&gt;0,F15/F76,IF(F15&gt;0,1,0)))</f>
        <v>9.3826336859619011E-2</v>
      </c>
      <c r="H15" s="226">
        <v>3050096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3050096</v>
      </c>
      <c r="M15" s="65">
        <f>IF(ISBLANK(L15),"  ",IF(L76&gt;0,L15/L76,IF(L15&gt;0,1,0)))</f>
        <v>2.7970099016169436E-2</v>
      </c>
      <c r="N15" s="220"/>
    </row>
    <row r="16" spans="1:17" s="200" customFormat="1" ht="44.25" x14ac:dyDescent="0.55000000000000004">
      <c r="A16" s="66" t="s">
        <v>15</v>
      </c>
      <c r="B16" s="207">
        <v>7714311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7714311</v>
      </c>
      <c r="G16" s="56">
        <f>IF(ISBLANK(F16),"  ",IF(F76&gt;0,F16/F76,IF(F16&gt;0,1,0)))</f>
        <v>7.0445850546920957E-2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1294060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1294060</v>
      </c>
      <c r="G17" s="62">
        <f>IF(ISBLANK(F17),"  ",IF(F76&gt;0,F17/F76,IF(F17&gt;0,1,0)))</f>
        <v>1.1817148331036762E-2</v>
      </c>
      <c r="H17" s="224">
        <v>1346983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1346983</v>
      </c>
      <c r="M17" s="62">
        <f>IF(ISBLANK(L17),"  ",IF(L76&gt;0,L17/L76,IF(L17&gt;0,1,0)))</f>
        <v>1.235215150050915E-2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408227</v>
      </c>
      <c r="C19" s="58">
        <f t="shared" si="0"/>
        <v>1</v>
      </c>
      <c r="D19" s="69">
        <v>0</v>
      </c>
      <c r="E19" s="54">
        <f t="shared" si="5"/>
        <v>0</v>
      </c>
      <c r="F19" s="44">
        <f t="shared" si="2"/>
        <v>408227</v>
      </c>
      <c r="G19" s="62">
        <f>IF(ISBLANK(F19),"  ",IF(F76&gt;0,F19/F76,IF(F19&gt;0,1,0)))</f>
        <v>3.7278634775312928E-3</v>
      </c>
      <c r="H19" s="224">
        <v>397235</v>
      </c>
      <c r="I19" s="58">
        <f t="shared" si="3"/>
        <v>1</v>
      </c>
      <c r="J19" s="69">
        <v>0</v>
      </c>
      <c r="K19" s="60">
        <f t="shared" si="4"/>
        <v>0</v>
      </c>
      <c r="L19" s="44">
        <f t="shared" si="1"/>
        <v>397235</v>
      </c>
      <c r="M19" s="62">
        <f>IF(ISBLANK(L19),"  ",IF(L76&gt;0,L19/L76,IF(L19&gt;0,1,0)))</f>
        <v>3.6427385507498996E-3</v>
      </c>
      <c r="N19" s="220"/>
    </row>
    <row r="20" spans="1:14" s="200" customFormat="1" ht="44.25" x14ac:dyDescent="0.55000000000000004">
      <c r="A20" s="68" t="s">
        <v>19</v>
      </c>
      <c r="B20" s="224">
        <v>75000</v>
      </c>
      <c r="C20" s="58">
        <f t="shared" si="0"/>
        <v>8.7408614293755876E-2</v>
      </c>
      <c r="D20" s="69">
        <v>783039</v>
      </c>
      <c r="E20" s="54">
        <f t="shared" si="5"/>
        <v>0.9125913857062441</v>
      </c>
      <c r="F20" s="44">
        <f>D20+B20</f>
        <v>858039</v>
      </c>
      <c r="G20" s="62">
        <f>IF(ISBLANK(F20),"  ",IF(F77&gt;0,F20/F77,IF(F20&gt;0,1,0)))</f>
        <v>1</v>
      </c>
      <c r="H20" s="224">
        <v>1305878</v>
      </c>
      <c r="I20" s="58">
        <f t="shared" si="3"/>
        <v>1</v>
      </c>
      <c r="J20" s="69">
        <v>0</v>
      </c>
      <c r="K20" s="60">
        <f t="shared" si="4"/>
        <v>0</v>
      </c>
      <c r="L20" s="44">
        <f t="shared" si="1"/>
        <v>1305878</v>
      </c>
      <c r="M20" s="62">
        <f>IF(ISBLANK(L20),"  ",IF(L77&gt;0,L20/L77,IF(L20&gt;0,1,0)))</f>
        <v>1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18756476</v>
      </c>
      <c r="C40" s="80">
        <f t="shared" si="0"/>
        <v>0.95992536150462282</v>
      </c>
      <c r="D40" s="141">
        <v>783039</v>
      </c>
      <c r="E40" s="81">
        <f>IF(ISBLANK(D40),"  ",IF(F40&gt;0,D40/F40,IF(D40&gt;0,1,0)))</f>
        <v>4.0074638495377186E-2</v>
      </c>
      <c r="F40" s="229">
        <f>F39+F38+F36+F34+F29+F28+F26+F27+F25+F24+F23+F22+F21+F20+F19+F18+F17+F16+F14+F13+F30+F31+F32+F33</f>
        <v>19539515</v>
      </c>
      <c r="G40" s="82">
        <f>IF(ISBLANK(F40),"  ",IF(F76&gt;0,F40/F76,IF(F40&gt;0,1,0)))</f>
        <v>0.17843171651354481</v>
      </c>
      <c r="H40" s="229">
        <v>19768994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19768994</v>
      </c>
      <c r="M40" s="82">
        <f>IF(ISBLANK(L40),"  ",IF(L76&gt;0,L40/L76,IF(L40&gt;0,1,0)))</f>
        <v>0.18128633316133638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39805582.840000004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39805582.840000004</v>
      </c>
      <c r="G50" s="56">
        <f>IF(ISBLANK(F50),"  ",IF(F76&gt;0,F50/F76,IF(F50&gt;0,1,0)))</f>
        <v>0.36349819701068858</v>
      </c>
      <c r="H50" s="97">
        <v>39773112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39773112</v>
      </c>
      <c r="M50" s="56">
        <f>IF(ISBLANK(L50),"  ",IF(L76&gt;0,L50/L76,IF(L50&gt;0,1,0)))</f>
        <v>0.36472880880509884</v>
      </c>
      <c r="N50" s="220"/>
    </row>
    <row r="51" spans="1:14" s="200" customFormat="1" ht="44.25" x14ac:dyDescent="0.55000000000000004">
      <c r="A51" s="223" t="s">
        <v>48</v>
      </c>
      <c r="B51" s="226">
        <v>4583451.0999999996</v>
      </c>
      <c r="C51" s="58">
        <f t="shared" si="0"/>
        <v>0.98279895852861499</v>
      </c>
      <c r="D51" s="69">
        <v>80220</v>
      </c>
      <c r="E51" s="60">
        <f t="shared" si="9"/>
        <v>1.7201041471385067E-2</v>
      </c>
      <c r="F51" s="102">
        <f t="shared" si="10"/>
        <v>4663671.0999999996</v>
      </c>
      <c r="G51" s="62">
        <f>IF(ISBLANK(F51),"  ",IF(F76&gt;0,F51/F76,IF(F51&gt;0,1,0)))</f>
        <v>4.2587896354009377E-2</v>
      </c>
      <c r="H51" s="226">
        <v>4567877</v>
      </c>
      <c r="I51" s="58">
        <f t="shared" si="11"/>
        <v>0.98635306646812393</v>
      </c>
      <c r="J51" s="69">
        <v>63200</v>
      </c>
      <c r="K51" s="60">
        <f t="shared" si="12"/>
        <v>1.3646933531876062E-2</v>
      </c>
      <c r="L51" s="102">
        <f t="shared" si="13"/>
        <v>4631077</v>
      </c>
      <c r="M51" s="62">
        <f>IF(ISBLANK(L51),"  ",IF(L76&gt;0,L51/L76,IF(L51&gt;0,1,0)))</f>
        <v>4.2468067313784517E-2</v>
      </c>
      <c r="N51" s="220"/>
    </row>
    <row r="52" spans="1:14" s="200" customFormat="1" ht="44.25" x14ac:dyDescent="0.55000000000000004">
      <c r="A52" s="103" t="s">
        <v>49</v>
      </c>
      <c r="B52" s="104">
        <v>8038.46</v>
      </c>
      <c r="C52" s="58">
        <f t="shared" si="0"/>
        <v>4.6846195398064687E-3</v>
      </c>
      <c r="D52" s="105">
        <v>1707887.44</v>
      </c>
      <c r="E52" s="60">
        <f t="shared" si="9"/>
        <v>0.99531538046019352</v>
      </c>
      <c r="F52" s="106">
        <f t="shared" si="10"/>
        <v>1715925.9</v>
      </c>
      <c r="G52" s="62">
        <f>IF(ISBLANK(F52),"  ",IF(F76&gt;0,F52/F76,IF(F52&gt;0,1,0)))</f>
        <v>1.5669560055459372E-2</v>
      </c>
      <c r="H52" s="104">
        <v>1626574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1626574</v>
      </c>
      <c r="M52" s="62">
        <f>IF(ISBLANK(L52),"  ",IF(L76&gt;0,L52/L76,IF(L52&gt;0,1,0)))</f>
        <v>1.49160668507243E-2</v>
      </c>
      <c r="N52" s="220"/>
    </row>
    <row r="53" spans="1:14" s="200" customFormat="1" ht="44.25" x14ac:dyDescent="0.55000000000000004">
      <c r="A53" s="103" t="s">
        <v>50</v>
      </c>
      <c r="B53" s="104">
        <v>870756.55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870756.55</v>
      </c>
      <c r="G53" s="62">
        <f>IF(ISBLANK(F53),"  ",IF(F76&gt;0,F53/F76,IF(F53&gt;0,1,0)))</f>
        <v>7.9516091306213229E-3</v>
      </c>
      <c r="H53" s="104">
        <v>825361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825361</v>
      </c>
      <c r="M53" s="62">
        <f>IF(ISBLANK(L53),"  ",IF(L76&gt;0,L53/L76,IF(L53&gt;0,1,0)))</f>
        <v>7.5687548503668807E-3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445624.24</v>
      </c>
      <c r="E54" s="60">
        <f>IF(ISBLANK(D54),"  ",IF(F54&gt;0,D54/F54,IF(D54&gt;0,1,0)))</f>
        <v>1</v>
      </c>
      <c r="F54" s="106">
        <f t="shared" si="10"/>
        <v>445624.24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445319</v>
      </c>
      <c r="K54" s="60">
        <f>IF(ISBLANK(J54),"  ",IF(L54&gt;0,J54/L54,IF(J54&gt;0,1,0)))</f>
        <v>1</v>
      </c>
      <c r="L54" s="106">
        <f t="shared" si="13"/>
        <v>445319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744272.8</v>
      </c>
      <c r="C55" s="58">
        <f t="shared" si="0"/>
        <v>7.3673357327361549E-2</v>
      </c>
      <c r="D55" s="69">
        <v>9358060.3499999996</v>
      </c>
      <c r="E55" s="60">
        <f t="shared" si="9"/>
        <v>0.92632664267263842</v>
      </c>
      <c r="F55" s="102">
        <f t="shared" si="10"/>
        <v>10102333.15</v>
      </c>
      <c r="G55" s="62">
        <f>IF(ISBLANK(F55),"  ",IF(F76&gt;0,F55/F76,IF(F55&gt;0,1,0)))</f>
        <v>9.2252885741851129E-2</v>
      </c>
      <c r="H55" s="226">
        <v>705472</v>
      </c>
      <c r="I55" s="58">
        <f t="shared" si="11"/>
        <v>7.61338895914421E-2</v>
      </c>
      <c r="J55" s="69">
        <v>8560730</v>
      </c>
      <c r="K55" s="60">
        <f t="shared" si="12"/>
        <v>0.92386611040855793</v>
      </c>
      <c r="L55" s="102">
        <f t="shared" si="13"/>
        <v>9266202</v>
      </c>
      <c r="M55" s="62">
        <f>IF(ISBLANK(L55),"  ",IF(L76&gt;0,L55/L76,IF(L55&gt;0,1,0)))</f>
        <v>8.4973255741401993E-2</v>
      </c>
      <c r="N55" s="220"/>
    </row>
    <row r="56" spans="1:14" s="202" customFormat="1" ht="45" x14ac:dyDescent="0.6">
      <c r="A56" s="233" t="s">
        <v>53</v>
      </c>
      <c r="B56" s="234">
        <v>46012101.75</v>
      </c>
      <c r="C56" s="80">
        <f t="shared" si="0"/>
        <v>0.79876721399648398</v>
      </c>
      <c r="D56" s="91">
        <v>11591792.029999999</v>
      </c>
      <c r="E56" s="83">
        <f t="shared" si="9"/>
        <v>0.20123278600351585</v>
      </c>
      <c r="F56" s="107">
        <f>F55+F53+F52+F51+F50+F54</f>
        <v>57603893.780000009</v>
      </c>
      <c r="G56" s="82">
        <f>IF(ISBLANK(F56),"  ",IF(F76&gt;0,F56/F76,IF(F56&gt;0,1,0)))</f>
        <v>0.52602951736669556</v>
      </c>
      <c r="H56" s="234">
        <v>47498396</v>
      </c>
      <c r="I56" s="80">
        <f t="shared" si="11"/>
        <v>0.83967426962886649</v>
      </c>
      <c r="J56" s="91">
        <v>9069249</v>
      </c>
      <c r="K56" s="83">
        <f t="shared" si="12"/>
        <v>0.16032573037113354</v>
      </c>
      <c r="L56" s="102">
        <f t="shared" si="13"/>
        <v>56567645</v>
      </c>
      <c r="M56" s="82">
        <f>IF(ISBLANK(L56),"  ",IF(L76&gt;0,L56/L76,IF(L56&gt;0,1,0)))</f>
        <v>0.51873863372219164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395157.18</v>
      </c>
      <c r="E59" s="60">
        <f t="shared" si="9"/>
        <v>1</v>
      </c>
      <c r="F59" s="44">
        <f t="shared" si="14"/>
        <v>395157.18</v>
      </c>
      <c r="G59" s="62">
        <f>IF(ISBLANK(F59),"  ",IF(F76&gt;0,F59/F76,IF(F59&gt;0,1,0)))</f>
        <v>3.6085119779099839E-3</v>
      </c>
      <c r="H59" s="224">
        <v>0</v>
      </c>
      <c r="I59" s="58">
        <f t="shared" si="11"/>
        <v>0</v>
      </c>
      <c r="J59" s="69">
        <v>487352</v>
      </c>
      <c r="K59" s="60">
        <f t="shared" si="12"/>
        <v>1</v>
      </c>
      <c r="L59" s="44">
        <f t="shared" si="13"/>
        <v>487352</v>
      </c>
      <c r="M59" s="62">
        <f>IF(ISBLANK(L59),"  ",IF(L76&gt;0,L59/L76,IF(L59&gt;0,1,0)))</f>
        <v>4.4691326750791478E-3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2154579.7799999998</v>
      </c>
      <c r="E60" s="60">
        <f t="shared" si="9"/>
        <v>1</v>
      </c>
      <c r="F60" s="78">
        <f t="shared" si="14"/>
        <v>2154579.7799999998</v>
      </c>
      <c r="G60" s="62">
        <f>IF(ISBLANK(F60),"  ",IF(F76&gt;0,F60/F76,IF(F60&gt;0,1,0)))</f>
        <v>1.9675276920167961E-2</v>
      </c>
      <c r="H60" s="228">
        <v>0</v>
      </c>
      <c r="I60" s="58">
        <f t="shared" si="11"/>
        <v>0</v>
      </c>
      <c r="J60" s="77">
        <v>2150000</v>
      </c>
      <c r="K60" s="60">
        <f t="shared" si="12"/>
        <v>1</v>
      </c>
      <c r="L60" s="78">
        <f t="shared" si="13"/>
        <v>2150000</v>
      </c>
      <c r="M60" s="62">
        <f>IF(ISBLANK(L60),"  ",IF(L76&gt;0,L60/L76,IF(L60&gt;0,1,0)))</f>
        <v>1.9716006605944299E-2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5607989.0799999982</v>
      </c>
      <c r="E62" s="60">
        <f t="shared" si="9"/>
        <v>1</v>
      </c>
      <c r="F62" s="44">
        <f t="shared" si="14"/>
        <v>5607989.0799999982</v>
      </c>
      <c r="G62" s="62">
        <f>IF(ISBLANK(F62),"  ",IF(F76&gt;0,F62/F76,IF(F62&gt;0,1,0)))</f>
        <v>5.1211256662901543E-2</v>
      </c>
      <c r="H62" s="224">
        <v>0</v>
      </c>
      <c r="I62" s="58">
        <f t="shared" si="11"/>
        <v>0</v>
      </c>
      <c r="J62" s="69">
        <v>5533289</v>
      </c>
      <c r="K62" s="60">
        <f t="shared" si="12"/>
        <v>1</v>
      </c>
      <c r="L62" s="44">
        <f t="shared" si="13"/>
        <v>5533289</v>
      </c>
      <c r="M62" s="62">
        <f>IF(ISBLANK(L62),"  ",IF(L76&gt;0,L62/L76,IF(L62&gt;0,1,0)))</f>
        <v>5.0741563942604158E-2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6107647.0300000003</v>
      </c>
      <c r="E63" s="60">
        <f t="shared" si="9"/>
        <v>1</v>
      </c>
      <c r="F63" s="44">
        <f t="shared" si="14"/>
        <v>6107647.0300000003</v>
      </c>
      <c r="G63" s="62">
        <f>IF(ISBLANK(F63),"  ",IF(F76&gt;0,F63/F76,IF(F63&gt;0,1,0)))</f>
        <v>5.5774052908772499E-2</v>
      </c>
      <c r="H63" s="224">
        <v>0</v>
      </c>
      <c r="I63" s="58">
        <f t="shared" si="11"/>
        <v>0</v>
      </c>
      <c r="J63" s="69">
        <v>6062624</v>
      </c>
      <c r="K63" s="60">
        <f t="shared" si="12"/>
        <v>1</v>
      </c>
      <c r="L63" s="44">
        <f t="shared" si="13"/>
        <v>6062624</v>
      </c>
      <c r="M63" s="62">
        <f>IF(ISBLANK(L63),"  ",IF(L76&gt;0,L63/L76,IF(L63&gt;0,1,0)))</f>
        <v>5.5595690620165797E-2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582257.76</v>
      </c>
      <c r="E64" s="60">
        <f t="shared" si="9"/>
        <v>1</v>
      </c>
      <c r="F64" s="44">
        <f t="shared" si="14"/>
        <v>582257.76</v>
      </c>
      <c r="G64" s="62">
        <f>IF(ISBLANK(F64),"  ",IF(F76&gt;0,F64/F76,IF(F64&gt;0,1,0)))</f>
        <v>5.3170844603938026E-3</v>
      </c>
      <c r="H64" s="224">
        <v>0</v>
      </c>
      <c r="I64" s="58">
        <f t="shared" si="11"/>
        <v>0</v>
      </c>
      <c r="J64" s="69">
        <v>550000</v>
      </c>
      <c r="K64" s="60">
        <f t="shared" si="12"/>
        <v>1</v>
      </c>
      <c r="L64" s="44">
        <f t="shared" si="13"/>
        <v>550000</v>
      </c>
      <c r="M64" s="62">
        <f>IF(ISBLANK(L64),"  ",IF(L76&gt;0,L64/L76,IF(L64&gt;0,1,0)))</f>
        <v>5.0436295968694722E-3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3053142.3</v>
      </c>
      <c r="E65" s="60">
        <f t="shared" si="9"/>
        <v>1</v>
      </c>
      <c r="F65" s="44">
        <f t="shared" si="14"/>
        <v>3053142.3</v>
      </c>
      <c r="G65" s="62">
        <f>IF(ISBLANK(F65),"  ",IF(F76&gt;0,F65/F76,IF(F65&gt;0,1,0)))</f>
        <v>2.7880805708284578E-2</v>
      </c>
      <c r="H65" s="224">
        <v>0</v>
      </c>
      <c r="I65" s="58">
        <f t="shared" si="11"/>
        <v>0</v>
      </c>
      <c r="J65" s="69">
        <v>3100000</v>
      </c>
      <c r="K65" s="60">
        <f t="shared" si="12"/>
        <v>1</v>
      </c>
      <c r="L65" s="44">
        <f t="shared" si="13"/>
        <v>3100000</v>
      </c>
      <c r="M65" s="62">
        <f>IF(ISBLANK(L65),"  ",IF(L76&gt;0,L65/L76,IF(L65&gt;0,1,0)))</f>
        <v>2.842773045508248E-2</v>
      </c>
      <c r="N65" s="220"/>
    </row>
    <row r="66" spans="1:14" s="200" customFormat="1" ht="44.25" x14ac:dyDescent="0.55000000000000004">
      <c r="A66" s="231" t="s">
        <v>63</v>
      </c>
      <c r="B66" s="224">
        <v>407874.24</v>
      </c>
      <c r="C66" s="58">
        <f t="shared" si="0"/>
        <v>0.15195123576512307</v>
      </c>
      <c r="D66" s="69">
        <v>2276370.0699999998</v>
      </c>
      <c r="E66" s="60">
        <f t="shared" si="9"/>
        <v>0.84804876423487707</v>
      </c>
      <c r="F66" s="44">
        <f t="shared" si="14"/>
        <v>2684244.3099999996</v>
      </c>
      <c r="G66" s="62">
        <f>IF(ISBLANK(F66),"  ",IF(F76&gt;0,F66/F76,IF(F66&gt;0,1,0)))</f>
        <v>2.451208844103938E-2</v>
      </c>
      <c r="H66" s="224">
        <v>390724</v>
      </c>
      <c r="I66" s="58">
        <f t="shared" si="11"/>
        <v>0.15270267523968978</v>
      </c>
      <c r="J66" s="69">
        <v>2168000</v>
      </c>
      <c r="K66" s="60">
        <f t="shared" si="12"/>
        <v>0.84729732476031017</v>
      </c>
      <c r="L66" s="44">
        <f t="shared" si="13"/>
        <v>2558724</v>
      </c>
      <c r="M66" s="62">
        <f>IF(ISBLANK(L66),"  ",IF(L76&gt;0,L66/L76,IF(L66&gt;0,1,0)))</f>
        <v>2.3464101993854989E-2</v>
      </c>
      <c r="N66" s="220"/>
    </row>
    <row r="67" spans="1:14" s="202" customFormat="1" ht="45" x14ac:dyDescent="0.6">
      <c r="A67" s="235" t="s">
        <v>64</v>
      </c>
      <c r="B67" s="232">
        <v>46419975.990000002</v>
      </c>
      <c r="C67" s="80">
        <f t="shared" si="0"/>
        <v>0.59369001647034325</v>
      </c>
      <c r="D67" s="91">
        <v>31768935.229999997</v>
      </c>
      <c r="E67" s="83">
        <f t="shared" si="9"/>
        <v>0.4063099835296568</v>
      </c>
      <c r="F67" s="232">
        <f>F66+F65+F64+F63+F62+F61+F60+F59+F58+F57+F56</f>
        <v>78188911.219999999</v>
      </c>
      <c r="G67" s="82">
        <f>IF(ISBLANK(F67),"  ",IF(F76&gt;0,F67/F76,IF(F67&gt;0,1,0)))</f>
        <v>0.71400859444616527</v>
      </c>
      <c r="H67" s="232">
        <v>47889120</v>
      </c>
      <c r="I67" s="80">
        <f t="shared" si="11"/>
        <v>0.62185881833953394</v>
      </c>
      <c r="J67" s="91">
        <v>29120514</v>
      </c>
      <c r="K67" s="83">
        <f t="shared" si="12"/>
        <v>0.37814118166046601</v>
      </c>
      <c r="L67" s="232">
        <f>L66+L65+L64+L63+L62+L61+L60+L59+L58+L57+L56</f>
        <v>77009634</v>
      </c>
      <c r="M67" s="82">
        <f>IF(ISBLANK(L67),"  ",IF(L76&gt;0,L67/L76,IF(L67&gt;0,1,0)))</f>
        <v>0.70619648961179204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561753.43999999994</v>
      </c>
      <c r="E69" s="54">
        <f>IF(ISBLANK(D69),"  ",IF(F69&gt;0,D69/F69,IF(D69&gt;0,1,0)))</f>
        <v>1</v>
      </c>
      <c r="F69" s="67">
        <f>D69+B69</f>
        <v>561753.43999999994</v>
      </c>
      <c r="G69" s="56">
        <f>IF(ISBLANK(F69),"  ",IF(F76&gt;0,F69/F76,IF(F69&gt;0,1,0)))</f>
        <v>5.1298422993911871E-3</v>
      </c>
      <c r="H69" s="207">
        <v>0</v>
      </c>
      <c r="I69" s="52">
        <f>IF(ISBLANK(H69),"  ",IF(L69&gt;0,H69/L69,IF(H69&gt;0,1,0)))</f>
        <v>0</v>
      </c>
      <c r="J69" s="59">
        <v>492065</v>
      </c>
      <c r="K69" s="54">
        <f>IF(ISBLANK(J69),"  ",IF(L69&gt;0,J69/L69,IF(J69&gt;0,1,0)))</f>
        <v>1</v>
      </c>
      <c r="L69" s="67">
        <f>J69+H69</f>
        <v>492065</v>
      </c>
      <c r="M69" s="56">
        <f>IF(ISBLANK(L69),"  ",IF(L76&gt;0,L69/L76,IF(L69&gt;0,1,0)))</f>
        <v>4.512351995606503E-3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10699892</v>
      </c>
      <c r="E72" s="54">
        <f>IF(ISBLANK(D72),"  ",IF(F72&gt;0,D72/F72,IF(D72&gt;0,1,0)))</f>
        <v>1</v>
      </c>
      <c r="F72" s="67">
        <f>D72+B72</f>
        <v>10699892</v>
      </c>
      <c r="G72" s="56">
        <f>IF(ISBLANK(F72),"  ",IF(F76&gt;0,F72/F76,IF(F72&gt;0,1,0)))</f>
        <v>9.7709697301573042E-2</v>
      </c>
      <c r="H72" s="207">
        <v>0</v>
      </c>
      <c r="I72" s="52">
        <f>IF(ISBLANK(H72),"  ",IF(L72&gt;0,H72/L72,IF(H72&gt;0,1,0)))</f>
        <v>0</v>
      </c>
      <c r="J72" s="59">
        <v>11277759</v>
      </c>
      <c r="K72" s="54">
        <f>IF(ISBLANK(J72),"  ",IF(L72&gt;0,J72/L72,IF(J72&gt;0,1,0)))</f>
        <v>1</v>
      </c>
      <c r="L72" s="67">
        <f>J72+H72</f>
        <v>11277759</v>
      </c>
      <c r="M72" s="56">
        <f>IF(ISBLANK(L72),"  ",IF(L76&gt;0,L72/L76,IF(L72&gt;0,1,0)))</f>
        <v>0.10341970741592921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516889.22</v>
      </c>
      <c r="E73" s="60">
        <f>IF(ISBLANK(D73),"  ",IF(F73&gt;0,D73/F73,IF(D73&gt;0,1,0)))</f>
        <v>1</v>
      </c>
      <c r="F73" s="44">
        <f>D73+B73</f>
        <v>516889.22</v>
      </c>
      <c r="G73" s="62">
        <f>IF(ISBLANK(F73),"  ",IF(F76&gt;0,F73/F76,IF(F73&gt;0,1,0)))</f>
        <v>4.7201494393257605E-3</v>
      </c>
      <c r="H73" s="224">
        <v>0</v>
      </c>
      <c r="I73" s="58">
        <f>IF(ISBLANK(H73),"  ",IF(L73&gt;0,H73/L73,IF(H73&gt;0,1,0)))</f>
        <v>0</v>
      </c>
      <c r="J73" s="69">
        <v>500000</v>
      </c>
      <c r="K73" s="60">
        <f>IF(ISBLANK(J73),"  ",IF(L73&gt;0,J73/L73,IF(J73&gt;0,1,0)))</f>
        <v>1</v>
      </c>
      <c r="L73" s="44">
        <f>J73+H73</f>
        <v>500000</v>
      </c>
      <c r="M73" s="62">
        <f>IF(ISBLANK(L73),"  ",IF(L76&gt;0,L73/L76,IF(L73&gt;0,1,0)))</f>
        <v>4.5851178153358835E-3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11778534.66</v>
      </c>
      <c r="E74" s="83">
        <f>IF(ISBLANK(D74),"  ",IF(F74&gt;0,D74/F74,IF(D74&gt;0,1,0)))</f>
        <v>1</v>
      </c>
      <c r="F74" s="118">
        <f>F73+F72+F71+F70+F69</f>
        <v>11778534.66</v>
      </c>
      <c r="G74" s="82">
        <f>IF(ISBLANK(F74),"  ",IF(F76&gt;0,F74/F76,IF(F74&gt;0,1,0)))</f>
        <v>0.10755968904028999</v>
      </c>
      <c r="H74" s="117">
        <v>0</v>
      </c>
      <c r="I74" s="80">
        <f>IF(ISBLANK(H74),"  ",IF(L74&gt;0,H74/L74,IF(H74&gt;0,1,0)))</f>
        <v>0</v>
      </c>
      <c r="J74" s="95">
        <v>12269824</v>
      </c>
      <c r="K74" s="83">
        <f>IF(ISBLANK(J74),"  ",IF(L74&gt;0,J74/L74,IF(J74&gt;0,1,0)))</f>
        <v>1</v>
      </c>
      <c r="L74" s="118">
        <f>L73+L72+L71+L70+L69</f>
        <v>12269824</v>
      </c>
      <c r="M74" s="82">
        <f>IF(ISBLANK(L74),"  ",IF(L76&gt;0,L74/L76,IF(L74&gt;0,1,0)))</f>
        <v>0.11251717722687159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65176451.990000002</v>
      </c>
      <c r="C76" s="122">
        <f t="shared" si="0"/>
        <v>0.59518090417486536</v>
      </c>
      <c r="D76" s="121">
        <v>44330508.890000001</v>
      </c>
      <c r="E76" s="123">
        <f>IF(ISBLANK(D76),"  ",IF(F76&gt;0,D76/F76,IF(D76&gt;0,1,0)))</f>
        <v>0.40481909582513476</v>
      </c>
      <c r="F76" s="121">
        <f>F74+F67+F47+F40+F48+F75</f>
        <v>109506960.88</v>
      </c>
      <c r="G76" s="124">
        <f>IF(ISBLANK(F76),"  ",IF(F76&gt;0,F76/F76,IF(F76&gt;0,1,0)))</f>
        <v>1</v>
      </c>
      <c r="H76" s="121">
        <v>67658114</v>
      </c>
      <c r="I76" s="122">
        <f>IF(ISBLANK(H76),"  ",IF(L76&gt;0,H76/L76,IF(H76&gt;0,1,0)))</f>
        <v>0.62044084770685237</v>
      </c>
      <c r="J76" s="121">
        <v>41390338</v>
      </c>
      <c r="K76" s="123">
        <f>IF(ISBLANK(J76),"  ",IF(L76&gt;0,J76/L76,IF(J76&gt;0,1,0)))</f>
        <v>0.37955915229314763</v>
      </c>
      <c r="L76" s="121">
        <f>L74+L67+L47+L40+L48+L75</f>
        <v>109048452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tr">
        <f>[1]Revenue!B2</f>
        <v>Nicholls State University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7872387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7872387</v>
      </c>
      <c r="G13" s="56">
        <f>IF(ISBLANK(F13),"  ",IF(F76&gt;0,F13/F76,IF(F13&gt;0,1,0)))</f>
        <v>8.4230044439114707E-2</v>
      </c>
      <c r="H13" s="9">
        <v>14017818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14017818</v>
      </c>
      <c r="M13" s="56">
        <f>IF(ISBLANK(L13),"  ",IF(L76&gt;0,L13/L76,IF(L13&gt;0,1,0)))</f>
        <v>0.1486892823971985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7691087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7691087</v>
      </c>
      <c r="G15" s="65">
        <f>IF(ISBLANK(F15),"  ",IF(F76&gt;0,F15/F76,IF(F15&gt;0,1,0)))</f>
        <v>8.2290237991996251E-2</v>
      </c>
      <c r="H15" s="226">
        <v>1182688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1182688</v>
      </c>
      <c r="M15" s="65">
        <f>IF(ISBLANK(L15),"  ",IF(L76&gt;0,L15/L76,IF(L15&gt;0,1,0)))</f>
        <v>1.2544964560089017E-2</v>
      </c>
      <c r="N15" s="220"/>
    </row>
    <row r="16" spans="1:17" s="200" customFormat="1" ht="44.25" x14ac:dyDescent="0.55000000000000004">
      <c r="A16" s="66" t="s">
        <v>15</v>
      </c>
      <c r="B16" s="207">
        <v>6554867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6554867</v>
      </c>
      <c r="G16" s="56">
        <f>IF(ISBLANK(F16),"  ",IF(F76&gt;0,F16/F76,IF(F16&gt;0,1,0)))</f>
        <v>7.0133332965272979E-2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1136220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1136220</v>
      </c>
      <c r="G17" s="62">
        <f>IF(ISBLANK(F17),"  ",IF(F76&gt;0,F17/F76,IF(F17&gt;0,1,0)))</f>
        <v>1.2156905026723269E-2</v>
      </c>
      <c r="H17" s="224">
        <v>1182688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1182688</v>
      </c>
      <c r="M17" s="62">
        <f>IF(ISBLANK(L17),"  ",IF(L76&gt;0,L17/L76,IF(L17&gt;0,1,0)))</f>
        <v>1.2544964560089017E-2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15563474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15563474</v>
      </c>
      <c r="G40" s="82">
        <f>IF(ISBLANK(F40),"  ",IF(F76&gt;0,F40/F76,IF(F40&gt;0,1,0)))</f>
        <v>0.16652028243111094</v>
      </c>
      <c r="H40" s="229">
        <v>15200506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15200506</v>
      </c>
      <c r="M40" s="82">
        <f>IF(ISBLANK(L40),"  ",IF(L76&gt;0,L40/L76,IF(L40&gt;0,1,0)))</f>
        <v>0.16123424695728752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30391711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30391711</v>
      </c>
      <c r="G50" s="56">
        <f>IF(ISBLANK(F50),"  ",IF(F76&gt;0,F50/F76,IF(F50&gt;0,1,0)))</f>
        <v>0.32517394890656814</v>
      </c>
      <c r="H50" s="97">
        <v>29897626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29897626</v>
      </c>
      <c r="M50" s="56">
        <f>IF(ISBLANK(L50),"  ",IF(L76&gt;0,L50/L76,IF(L50&gt;0,1,0)))</f>
        <v>0.31712899649002607</v>
      </c>
      <c r="N50" s="220"/>
    </row>
    <row r="51" spans="1:14" s="200" customFormat="1" ht="44.25" x14ac:dyDescent="0.55000000000000004">
      <c r="A51" s="223" t="s">
        <v>48</v>
      </c>
      <c r="B51" s="226">
        <v>1471842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1471842</v>
      </c>
      <c r="G51" s="62">
        <f>IF(ISBLANK(F51),"  ",IF(F76&gt;0,F51/F76,IF(F51&gt;0,1,0)))</f>
        <v>1.5747868729948801E-2</v>
      </c>
      <c r="H51" s="226">
        <v>1470000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1470000</v>
      </c>
      <c r="M51" s="62">
        <f>IF(ISBLANK(L51),"  ",IF(L76&gt;0,L51/L76,IF(L51&gt;0,1,0)))</f>
        <v>1.5592529816258265E-2</v>
      </c>
      <c r="N51" s="220"/>
    </row>
    <row r="52" spans="1:14" s="200" customFormat="1" ht="44.25" x14ac:dyDescent="0.55000000000000004">
      <c r="A52" s="103" t="s">
        <v>49</v>
      </c>
      <c r="B52" s="104">
        <v>1369886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1369886</v>
      </c>
      <c r="G52" s="62">
        <f>IF(ISBLANK(F52),"  ",IF(F76&gt;0,F52/F76,IF(F52&gt;0,1,0)))</f>
        <v>1.4656997764022663E-2</v>
      </c>
      <c r="H52" s="104">
        <v>1353894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1353894</v>
      </c>
      <c r="M52" s="62">
        <f>IF(ISBLANK(L52),"  ",IF(L76&gt;0,L52/L76,IF(L52&gt;0,1,0)))</f>
        <v>1.436097453268923E-2</v>
      </c>
      <c r="N52" s="220"/>
    </row>
    <row r="53" spans="1:14" s="200" customFormat="1" ht="44.25" x14ac:dyDescent="0.55000000000000004">
      <c r="A53" s="103" t="s">
        <v>50</v>
      </c>
      <c r="B53" s="104">
        <v>688863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688863</v>
      </c>
      <c r="G53" s="62">
        <f>IF(ISBLANK(F53),"  ",IF(F76&gt;0,F53/F76,IF(F53&gt;0,1,0)))</f>
        <v>7.370440643030109E-3</v>
      </c>
      <c r="H53" s="104">
        <v>677192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677192</v>
      </c>
      <c r="M53" s="62">
        <f>IF(ISBLANK(L53),"  ",IF(L76&gt;0,L53/L76,IF(L53&gt;0,1,0)))</f>
        <v>7.1830860213139914E-3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2459815</v>
      </c>
      <c r="E54" s="60">
        <f>IF(ISBLANK(D54),"  ",IF(F54&gt;0,D54/F54,IF(D54&gt;0,1,0)))</f>
        <v>1</v>
      </c>
      <c r="F54" s="106">
        <f t="shared" si="10"/>
        <v>2459815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2488741</v>
      </c>
      <c r="K54" s="60">
        <f>IF(ISBLANK(J54),"  ",IF(L54&gt;0,J54/L54,IF(J54&gt;0,1,0)))</f>
        <v>1</v>
      </c>
      <c r="L54" s="106">
        <f t="shared" si="13"/>
        <v>2488741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2377574</v>
      </c>
      <c r="C55" s="58">
        <f t="shared" si="0"/>
        <v>0.27798402322669835</v>
      </c>
      <c r="D55" s="69">
        <v>6175342</v>
      </c>
      <c r="E55" s="60">
        <f t="shared" si="9"/>
        <v>0.72201597677330165</v>
      </c>
      <c r="F55" s="102">
        <f t="shared" si="10"/>
        <v>8552916</v>
      </c>
      <c r="G55" s="62">
        <f>IF(ISBLANK(F55),"  ",IF(F76&gt;0,F55/F76,IF(F55&gt;0,1,0)))</f>
        <v>9.151131604226459E-2</v>
      </c>
      <c r="H55" s="226">
        <v>3044489</v>
      </c>
      <c r="I55" s="58">
        <f t="shared" si="11"/>
        <v>0.34740940849012553</v>
      </c>
      <c r="J55" s="69">
        <v>5718915</v>
      </c>
      <c r="K55" s="60">
        <f t="shared" si="12"/>
        <v>0.65259059150987442</v>
      </c>
      <c r="L55" s="102">
        <f t="shared" si="13"/>
        <v>8763404</v>
      </c>
      <c r="M55" s="62">
        <f>IF(ISBLANK(L55),"  ",IF(L76&gt;0,L55/L76,IF(L55&gt;0,1,0)))</f>
        <v>9.2954855892460511E-2</v>
      </c>
      <c r="N55" s="220"/>
    </row>
    <row r="56" spans="1:14" s="202" customFormat="1" ht="45" x14ac:dyDescent="0.6">
      <c r="A56" s="233" t="s">
        <v>53</v>
      </c>
      <c r="B56" s="234">
        <v>36299876</v>
      </c>
      <c r="C56" s="80">
        <f t="shared" si="0"/>
        <v>0.80783018452439992</v>
      </c>
      <c r="D56" s="91">
        <v>8635157</v>
      </c>
      <c r="E56" s="83">
        <f t="shared" si="9"/>
        <v>0.19216981547560008</v>
      </c>
      <c r="F56" s="107">
        <f>F55+F53+F52+F51+F50+F54</f>
        <v>44935033</v>
      </c>
      <c r="G56" s="82">
        <f>IF(ISBLANK(F56),"  ",IF(F76&gt;0,F56/F76,IF(F56&gt;0,1,0)))</f>
        <v>0.48077918761654953</v>
      </c>
      <c r="H56" s="234">
        <v>36443201</v>
      </c>
      <c r="I56" s="80">
        <f t="shared" si="11"/>
        <v>0.81618144529678349</v>
      </c>
      <c r="J56" s="91">
        <v>8207656</v>
      </c>
      <c r="K56" s="83">
        <f t="shared" si="12"/>
        <v>0.18381855470321656</v>
      </c>
      <c r="L56" s="102">
        <f t="shared" si="13"/>
        <v>44650857</v>
      </c>
      <c r="M56" s="82">
        <f>IF(ISBLANK(L56),"  ",IF(L76&gt;0,L56/L76,IF(L56&gt;0,1,0)))</f>
        <v>0.47361892455373067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36111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36111</v>
      </c>
      <c r="G59" s="62">
        <f>IF(ISBLANK(F59),"  ",IF(F76&gt;0,F59/F76,IF(F59&gt;0,1,0)))</f>
        <v>3.8636707452782378E-4</v>
      </c>
      <c r="H59" s="224">
        <v>42017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42017</v>
      </c>
      <c r="M59" s="62">
        <f>IF(ISBLANK(L59),"  ",IF(L76&gt;0,L59/L76,IF(L59&gt;0,1,0)))</f>
        <v>4.4568117366647857E-4</v>
      </c>
      <c r="N59" s="220"/>
    </row>
    <row r="60" spans="1:14" s="200" customFormat="1" ht="44.25" x14ac:dyDescent="0.55000000000000004">
      <c r="A60" s="231" t="s">
        <v>57</v>
      </c>
      <c r="B60" s="228">
        <v>92357</v>
      </c>
      <c r="C60" s="58">
        <f t="shared" si="0"/>
        <v>9.8657462895427817E-2</v>
      </c>
      <c r="D60" s="77">
        <v>843781</v>
      </c>
      <c r="E60" s="60">
        <f t="shared" si="9"/>
        <v>0.90134253710457224</v>
      </c>
      <c r="F60" s="78">
        <f t="shared" si="14"/>
        <v>936138</v>
      </c>
      <c r="G60" s="62">
        <f>IF(ISBLANK(F60),"  ",IF(F76&gt;0,F60/F76,IF(F60&gt;0,1,0)))</f>
        <v>1.0016141907294948E-2</v>
      </c>
      <c r="H60" s="228">
        <v>95500</v>
      </c>
      <c r="I60" s="58">
        <f t="shared" si="11"/>
        <v>0.10208444681988242</v>
      </c>
      <c r="J60" s="77">
        <v>840000</v>
      </c>
      <c r="K60" s="60">
        <f t="shared" si="12"/>
        <v>0.89791555318011762</v>
      </c>
      <c r="L60" s="78">
        <f t="shared" si="13"/>
        <v>935500</v>
      </c>
      <c r="M60" s="62">
        <f>IF(ISBLANK(L60),"  ",IF(L76&gt;0,L60/L76,IF(L60&gt;0,1,0)))</f>
        <v>9.923001117761638E-3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2523235</v>
      </c>
      <c r="E62" s="60">
        <f t="shared" si="9"/>
        <v>1</v>
      </c>
      <c r="F62" s="44">
        <f t="shared" si="14"/>
        <v>2523235</v>
      </c>
      <c r="G62" s="62">
        <f>IF(ISBLANK(F62),"  ",IF(F76&gt;0,F62/F76,IF(F62&gt;0,1,0)))</f>
        <v>2.6997173307197624E-2</v>
      </c>
      <c r="H62" s="224">
        <v>0</v>
      </c>
      <c r="I62" s="58">
        <f t="shared" si="11"/>
        <v>0</v>
      </c>
      <c r="J62" s="69">
        <v>3706633</v>
      </c>
      <c r="K62" s="60">
        <f t="shared" si="12"/>
        <v>1</v>
      </c>
      <c r="L62" s="44">
        <f t="shared" si="13"/>
        <v>3706633</v>
      </c>
      <c r="M62" s="62">
        <f>IF(ISBLANK(L62),"  ",IF(L76&gt;0,L62/L76,IF(L62&gt;0,1,0)))</f>
        <v>3.9316860932263144E-2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15501491</v>
      </c>
      <c r="E63" s="60">
        <f t="shared" si="9"/>
        <v>1</v>
      </c>
      <c r="F63" s="44">
        <f t="shared" si="14"/>
        <v>15501491</v>
      </c>
      <c r="G63" s="62">
        <f>IF(ISBLANK(F63),"  ",IF(F76&gt;0,F63/F76,IF(F63&gt;0,1,0)))</f>
        <v>0.1658570997338592</v>
      </c>
      <c r="H63" s="224">
        <v>0</v>
      </c>
      <c r="I63" s="58">
        <f t="shared" si="11"/>
        <v>0</v>
      </c>
      <c r="J63" s="69">
        <v>15422592</v>
      </c>
      <c r="K63" s="60">
        <f t="shared" si="12"/>
        <v>1</v>
      </c>
      <c r="L63" s="44">
        <f t="shared" si="13"/>
        <v>15422592</v>
      </c>
      <c r="M63" s="62">
        <f>IF(ISBLANK(L63),"  ",IF(L76&gt;0,L63/L76,IF(L63&gt;0,1,0)))</f>
        <v>0.16358994939046678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290419</v>
      </c>
      <c r="E64" s="60">
        <f t="shared" si="9"/>
        <v>1</v>
      </c>
      <c r="F64" s="44">
        <f t="shared" si="14"/>
        <v>290419</v>
      </c>
      <c r="G64" s="62">
        <f>IF(ISBLANK(F64),"  ",IF(F76&gt;0,F64/F76,IF(F64&gt;0,1,0)))</f>
        <v>3.1073174217633422E-3</v>
      </c>
      <c r="H64" s="224">
        <v>0</v>
      </c>
      <c r="I64" s="58">
        <f t="shared" si="11"/>
        <v>0</v>
      </c>
      <c r="J64" s="69">
        <v>290000</v>
      </c>
      <c r="K64" s="60">
        <f t="shared" si="12"/>
        <v>1</v>
      </c>
      <c r="L64" s="44">
        <f t="shared" si="13"/>
        <v>290000</v>
      </c>
      <c r="M64" s="62">
        <f>IF(ISBLANK(L64),"  ",IF(L76&gt;0,L64/L76,IF(L64&gt;0,1,0)))</f>
        <v>3.0760773106904061E-3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1508997</v>
      </c>
      <c r="E65" s="60">
        <f t="shared" si="9"/>
        <v>1</v>
      </c>
      <c r="F65" s="44">
        <f t="shared" si="14"/>
        <v>1508997</v>
      </c>
      <c r="G65" s="62">
        <f>IF(ISBLANK(F65),"  ",IF(F76&gt;0,F65/F76,IF(F65&gt;0,1,0)))</f>
        <v>1.6145406008176526E-2</v>
      </c>
      <c r="H65" s="224">
        <v>0</v>
      </c>
      <c r="I65" s="58">
        <f t="shared" si="11"/>
        <v>0</v>
      </c>
      <c r="J65" s="69">
        <v>1510000</v>
      </c>
      <c r="K65" s="60">
        <f t="shared" si="12"/>
        <v>1</v>
      </c>
      <c r="L65" s="44">
        <f t="shared" si="13"/>
        <v>1510000</v>
      </c>
      <c r="M65" s="62">
        <f>IF(ISBLANK(L65),"  ",IF(L76&gt;0,L65/L76,IF(L65&gt;0,1,0)))</f>
        <v>1.6016816341870736E-2</v>
      </c>
      <c r="N65" s="220"/>
    </row>
    <row r="66" spans="1:14" s="200" customFormat="1" ht="44.25" x14ac:dyDescent="0.55000000000000004">
      <c r="A66" s="231" t="s">
        <v>63</v>
      </c>
      <c r="B66" s="224">
        <v>2084058</v>
      </c>
      <c r="C66" s="58">
        <f t="shared" si="0"/>
        <v>0.71744453643666506</v>
      </c>
      <c r="D66" s="69">
        <v>820777</v>
      </c>
      <c r="E66" s="60">
        <f t="shared" si="9"/>
        <v>0.28255546356333494</v>
      </c>
      <c r="F66" s="44">
        <f t="shared" si="14"/>
        <v>2904835</v>
      </c>
      <c r="G66" s="62">
        <f>IF(ISBLANK(F66),"  ",IF(F76&gt;0,F66/F76,IF(F66&gt;0,1,0)))</f>
        <v>3.1080075349229623E-2</v>
      </c>
      <c r="H66" s="224">
        <v>2487013</v>
      </c>
      <c r="I66" s="58">
        <f t="shared" si="11"/>
        <v>0.76384128769392701</v>
      </c>
      <c r="J66" s="69">
        <v>768916</v>
      </c>
      <c r="K66" s="60">
        <f t="shared" si="12"/>
        <v>0.23615871230607302</v>
      </c>
      <c r="L66" s="44">
        <f t="shared" si="13"/>
        <v>3255929</v>
      </c>
      <c r="M66" s="62">
        <f>IF(ISBLANK(L66),"  ",IF(L76&gt;0,L66/L76,IF(L66&gt;0,1,0)))</f>
        <v>3.4536170076272077E-2</v>
      </c>
      <c r="N66" s="220"/>
    </row>
    <row r="67" spans="1:14" s="202" customFormat="1" ht="45" x14ac:dyDescent="0.6">
      <c r="A67" s="235" t="s">
        <v>64</v>
      </c>
      <c r="B67" s="232">
        <v>38512402</v>
      </c>
      <c r="C67" s="80">
        <f t="shared" si="0"/>
        <v>0.56110869912067907</v>
      </c>
      <c r="D67" s="91">
        <v>30123857</v>
      </c>
      <c r="E67" s="83">
        <f t="shared" si="9"/>
        <v>0.43889130087932093</v>
      </c>
      <c r="F67" s="232">
        <f>F66+F65+F64+F63+F62+F61+F60+F59+F58+F57+F56</f>
        <v>68636259</v>
      </c>
      <c r="G67" s="82">
        <f>IF(ISBLANK(F67),"  ",IF(F76&gt;0,F67/F76,IF(F67&gt;0,1,0)))</f>
        <v>0.73436876841859866</v>
      </c>
      <c r="H67" s="232">
        <v>39067731</v>
      </c>
      <c r="I67" s="80">
        <f t="shared" si="11"/>
        <v>0.55960115638333019</v>
      </c>
      <c r="J67" s="91">
        <v>30745797</v>
      </c>
      <c r="K67" s="83">
        <f t="shared" si="12"/>
        <v>0.44039884361666981</v>
      </c>
      <c r="L67" s="232">
        <f>L66+L65+L64+L63+L62+L61+L60+L59+L58+L57+L56</f>
        <v>69813528</v>
      </c>
      <c r="M67" s="82">
        <f>IF(ISBLANK(L67),"  ",IF(L76&gt;0,L67/L76,IF(L67&gt;0,1,0)))</f>
        <v>0.74052348089672193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8861320</v>
      </c>
      <c r="E72" s="54">
        <f>IF(ISBLANK(D72),"  ",IF(F72&gt;0,D72/F72,IF(D72&gt;0,1,0)))</f>
        <v>1</v>
      </c>
      <c r="F72" s="67">
        <f>D72+B72</f>
        <v>8861320</v>
      </c>
      <c r="G72" s="56">
        <f>IF(ISBLANK(F72),"  ",IF(F76&gt;0,F72/F76,IF(F72&gt;0,1,0)))</f>
        <v>9.4811062691559228E-2</v>
      </c>
      <c r="H72" s="207">
        <v>0</v>
      </c>
      <c r="I72" s="52">
        <f>IF(ISBLANK(H72),"  ",IF(L72&gt;0,H72/L72,IF(H72&gt;0,1,0)))</f>
        <v>0</v>
      </c>
      <c r="J72" s="59">
        <v>8860000</v>
      </c>
      <c r="K72" s="54">
        <f>IF(ISBLANK(J72),"  ",IF(L72&gt;0,J72/L72,IF(J72&gt;0,1,0)))</f>
        <v>1</v>
      </c>
      <c r="L72" s="67">
        <f>J72+H72</f>
        <v>8860000</v>
      </c>
      <c r="M72" s="56">
        <f>IF(ISBLANK(L72),"  ",IF(L76&gt;0,L72/L76,IF(L72&gt;0,1,0)))</f>
        <v>9.3979465423162059E-2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401880</v>
      </c>
      <c r="E73" s="60">
        <f>IF(ISBLANK(D73),"  ",IF(F73&gt;0,D73/F73,IF(D73&gt;0,1,0)))</f>
        <v>1</v>
      </c>
      <c r="F73" s="44">
        <f>D73+B73</f>
        <v>401880</v>
      </c>
      <c r="G73" s="62">
        <f>IF(ISBLANK(F73),"  ",IF(F76&gt;0,F73/F76,IF(F73&gt;0,1,0)))</f>
        <v>4.2998864587311851E-3</v>
      </c>
      <c r="H73" s="224">
        <v>0</v>
      </c>
      <c r="I73" s="58">
        <f>IF(ISBLANK(H73),"  ",IF(L73&gt;0,H73/L73,IF(H73&gt;0,1,0)))</f>
        <v>0</v>
      </c>
      <c r="J73" s="69">
        <v>401880</v>
      </c>
      <c r="K73" s="60">
        <f>IF(ISBLANK(J73),"  ",IF(L73&gt;0,J73/L73,IF(J73&gt;0,1,0)))</f>
        <v>1</v>
      </c>
      <c r="L73" s="44">
        <f>J73+H73</f>
        <v>401880</v>
      </c>
      <c r="M73" s="62">
        <f>IF(ISBLANK(L73),"  ",IF(L76&gt;0,L73/L76,IF(L73&gt;0,1,0)))</f>
        <v>4.2628067228284838E-3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9263200</v>
      </c>
      <c r="E74" s="83">
        <f>IF(ISBLANK(D74),"  ",IF(F74&gt;0,D74/F74,IF(D74&gt;0,1,0)))</f>
        <v>1</v>
      </c>
      <c r="F74" s="118">
        <f>F73+F72+F71+F70+F69</f>
        <v>9263200</v>
      </c>
      <c r="G74" s="82">
        <f>IF(ISBLANK(F74),"  ",IF(F76&gt;0,F74/F76,IF(F74&gt;0,1,0)))</f>
        <v>9.9110949150290409E-2</v>
      </c>
      <c r="H74" s="117">
        <v>0</v>
      </c>
      <c r="I74" s="80">
        <f>IF(ISBLANK(H74),"  ",IF(L74&gt;0,H74/L74,IF(H74&gt;0,1,0)))</f>
        <v>0</v>
      </c>
      <c r="J74" s="95">
        <v>9261880</v>
      </c>
      <c r="K74" s="83">
        <f>IF(ISBLANK(J74),"  ",IF(L74&gt;0,J74/L74,IF(J74&gt;0,1,0)))</f>
        <v>1</v>
      </c>
      <c r="L74" s="118">
        <f>L73+L72+L71+L70+L69</f>
        <v>9261880</v>
      </c>
      <c r="M74" s="82">
        <f>IF(ISBLANK(L74),"  ",IF(L76&gt;0,L74/L76,IF(L74&gt;0,1,0)))</f>
        <v>9.8242272145990545E-2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54075876</v>
      </c>
      <c r="C76" s="122">
        <f t="shared" si="0"/>
        <v>0.57858098675332603</v>
      </c>
      <c r="D76" s="121">
        <v>39387057</v>
      </c>
      <c r="E76" s="123">
        <f>IF(ISBLANK(D76),"  ",IF(F76&gt;0,D76/F76,IF(D76&gt;0,1,0)))</f>
        <v>0.42141901324667397</v>
      </c>
      <c r="F76" s="121">
        <f>F74+F67+F47+F40+F48+F75</f>
        <v>93462933</v>
      </c>
      <c r="G76" s="124">
        <f>IF(ISBLANK(F76),"  ",IF(F76&gt;0,F76/F76,IF(F76&gt;0,1,0)))</f>
        <v>1</v>
      </c>
      <c r="H76" s="121">
        <v>54268237</v>
      </c>
      <c r="I76" s="122">
        <f>IF(ISBLANK(H76),"  ",IF(L76&gt;0,H76/L76,IF(H76&gt;0,1,0)))</f>
        <v>0.57563204319610206</v>
      </c>
      <c r="J76" s="121">
        <v>40007677</v>
      </c>
      <c r="K76" s="123">
        <f>IF(ISBLANK(J76),"  ",IF(L76&gt;0,J76/L76,IF(J76&gt;0,1,0)))</f>
        <v>0.42436795680389799</v>
      </c>
      <c r="L76" s="121">
        <f>L74+L67+L47+L40+L48+L75</f>
        <v>94275914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122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10805779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10805779</v>
      </c>
      <c r="G13" s="56">
        <f>IF(ISBLANK(F13),"  ",IF(F76&gt;0,F13/F76,IF(F13&gt;0,1,0)))</f>
        <v>9.4596181947878E-2</v>
      </c>
      <c r="H13" s="9">
        <v>19372164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19372164</v>
      </c>
      <c r="M13" s="56">
        <f>IF(ISBLANK(L13),"  ",IF(L76&gt;0,L13/L76,IF(L13&gt;0,1,0)))</f>
        <v>0.17273040790370278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10322842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10322842</v>
      </c>
      <c r="G15" s="65">
        <f>IF(ISBLANK(F15),"  ",IF(F76&gt;0,F15/F76,IF(F15&gt;0,1,0)))</f>
        <v>9.0368444519473956E-2</v>
      </c>
      <c r="H15" s="226">
        <v>1379725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1379725</v>
      </c>
      <c r="M15" s="65">
        <f>IF(ISBLANK(L15),"  ",IF(L76&gt;0,L15/L76,IF(L15&gt;0,1,0)))</f>
        <v>1.2302211670566918E-2</v>
      </c>
      <c r="N15" s="220"/>
    </row>
    <row r="16" spans="1:17" s="200" customFormat="1" ht="44.25" x14ac:dyDescent="0.55000000000000004">
      <c r="A16" s="66" t="s">
        <v>15</v>
      </c>
      <c r="B16" s="207">
        <v>8997328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8997328</v>
      </c>
      <c r="G16" s="56">
        <f>IF(ISBLANK(F16),"  ",IF(F76&gt;0,F16/F76,IF(F16&gt;0,1,0)))</f>
        <v>7.8764601472298967E-2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1325514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1325514</v>
      </c>
      <c r="G17" s="62">
        <f>IF(ISBLANK(F17),"  ",IF(F76&gt;0,F17/F76,IF(F17&gt;0,1,0)))</f>
        <v>1.1603843047174994E-2</v>
      </c>
      <c r="H17" s="224">
        <v>1379725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1379725</v>
      </c>
      <c r="M17" s="62">
        <f>IF(ISBLANK(L17),"  ",IF(L76&gt;0,L17/L76,IF(L17&gt;0,1,0)))</f>
        <v>1.2302211670566918E-2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21128621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21128621</v>
      </c>
      <c r="G40" s="82">
        <f>IF(ISBLANK(F40),"  ",IF(F76&gt;0,F40/F76,IF(F40&gt;0,1,0)))</f>
        <v>0.18496462646735196</v>
      </c>
      <c r="H40" s="229">
        <v>20751889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20751889</v>
      </c>
      <c r="M40" s="82">
        <f>IF(ISBLANK(L40),"  ",IF(L76&gt;0,L40/L76,IF(L40&gt;0,1,0)))</f>
        <v>0.1850326195742697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74923</v>
      </c>
      <c r="C46" s="58">
        <f t="shared" si="0"/>
        <v>1</v>
      </c>
      <c r="D46" s="69">
        <v>0</v>
      </c>
      <c r="E46" s="60">
        <f t="shared" si="6"/>
        <v>0</v>
      </c>
      <c r="F46" s="78">
        <f>D46+B46</f>
        <v>74923</v>
      </c>
      <c r="G46" s="62">
        <f>IF(ISBLANK(F46),"  ",IF(F76&gt;0,F46/F76,IF(F46&gt;0,1,0)))</f>
        <v>6.5589253121694081E-4</v>
      </c>
      <c r="H46" s="224">
        <v>74923</v>
      </c>
      <c r="I46" s="58">
        <f t="shared" si="7"/>
        <v>1</v>
      </c>
      <c r="J46" s="69">
        <v>0</v>
      </c>
      <c r="K46" s="60">
        <f t="shared" si="8"/>
        <v>0</v>
      </c>
      <c r="L46" s="78">
        <f>J46+H46</f>
        <v>74923</v>
      </c>
      <c r="M46" s="62">
        <f>IF(ISBLANK(L46),"  ",IF(L76&gt;0,L46/L76,IF(L46&gt;0,1,0)))</f>
        <v>6.6804515754507977E-4</v>
      </c>
      <c r="N46" s="220"/>
    </row>
    <row r="47" spans="1:14" s="202" customFormat="1" ht="45" x14ac:dyDescent="0.6">
      <c r="A47" s="230" t="s">
        <v>44</v>
      </c>
      <c r="B47" s="232">
        <v>74923</v>
      </c>
      <c r="C47" s="80">
        <f t="shared" si="0"/>
        <v>1</v>
      </c>
      <c r="D47" s="91">
        <v>0</v>
      </c>
      <c r="E47" s="83">
        <f t="shared" si="6"/>
        <v>0</v>
      </c>
      <c r="F47" s="92">
        <f>F46+F45+F44+F43+F42</f>
        <v>74923</v>
      </c>
      <c r="G47" s="82">
        <f>IF(ISBLANK(F47),"  ",IF(F76&gt;0,F47/F76,IF(F47&gt;0,1,0)))</f>
        <v>6.5589253121694081E-4</v>
      </c>
      <c r="H47" s="232">
        <v>74923</v>
      </c>
      <c r="I47" s="80">
        <f t="shared" si="7"/>
        <v>1</v>
      </c>
      <c r="J47" s="91">
        <v>0</v>
      </c>
      <c r="K47" s="83">
        <f t="shared" si="8"/>
        <v>0</v>
      </c>
      <c r="L47" s="92">
        <f>L46+L45+L44+L43+L42</f>
        <v>74923</v>
      </c>
      <c r="M47" s="82">
        <f>IF(ISBLANK(L47),"  ",IF(L76&gt;0,L47/L76,IF(L47&gt;0,1,0)))</f>
        <v>6.6804515754507977E-4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41983144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41983144</v>
      </c>
      <c r="G50" s="56">
        <f>IF(ISBLANK(F50),"  ",IF(F76&gt;0,F50/F76,IF(F50&gt;0,1,0)))</f>
        <v>0.3675297383527798</v>
      </c>
      <c r="H50" s="97">
        <v>44814206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44814206</v>
      </c>
      <c r="M50" s="56">
        <f>IF(ISBLANK(L50),"  ",IF(L76&gt;0,L50/L76,IF(L50&gt;0,1,0)))</f>
        <v>0.39958241538015909</v>
      </c>
      <c r="N50" s="220"/>
    </row>
    <row r="51" spans="1:14" s="200" customFormat="1" ht="44.25" x14ac:dyDescent="0.55000000000000004">
      <c r="A51" s="223" t="s">
        <v>48</v>
      </c>
      <c r="B51" s="226">
        <v>687040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687040</v>
      </c>
      <c r="G51" s="62">
        <f>IF(ISBLANK(F51),"  ",IF(F76&gt;0,F51/F76,IF(F51&gt;0,1,0)))</f>
        <v>6.0145002822536067E-3</v>
      </c>
      <c r="H51" s="226">
        <v>695643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695643</v>
      </c>
      <c r="M51" s="62">
        <f>IF(ISBLANK(L51),"  ",IF(L76&gt;0,L51/L76,IF(L51&gt;0,1,0)))</f>
        <v>6.2026472182124572E-3</v>
      </c>
      <c r="N51" s="220"/>
    </row>
    <row r="52" spans="1:14" s="200" customFormat="1" ht="44.25" x14ac:dyDescent="0.55000000000000004">
      <c r="A52" s="103" t="s">
        <v>49</v>
      </c>
      <c r="B52" s="104">
        <v>1882898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1882898</v>
      </c>
      <c r="G52" s="62">
        <f>IF(ISBLANK(F52),"  ",IF(F76&gt;0,F52/F76,IF(F52&gt;0,1,0)))</f>
        <v>1.6483305997401537E-2</v>
      </c>
      <c r="H52" s="104">
        <v>1971423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1971423</v>
      </c>
      <c r="M52" s="62">
        <f>IF(ISBLANK(L52),"  ",IF(L76&gt;0,L52/L76,IF(L52&gt;0,1,0)))</f>
        <v>1.7578041304045403E-2</v>
      </c>
      <c r="N52" s="220"/>
    </row>
    <row r="53" spans="1:14" s="200" customFormat="1" ht="44.25" x14ac:dyDescent="0.55000000000000004">
      <c r="A53" s="103" t="s">
        <v>50</v>
      </c>
      <c r="B53" s="104">
        <v>975635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975635</v>
      </c>
      <c r="G53" s="62">
        <f>IF(ISBLANK(F53),"  ",IF(F76&gt;0,F53/F76,IF(F53&gt;0,1,0)))</f>
        <v>8.5409248120582471E-3</v>
      </c>
      <c r="H53" s="104">
        <v>1021369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1021369</v>
      </c>
      <c r="M53" s="62">
        <f>IF(ISBLANK(L53),"  ",IF(L76&gt;0,L53/L76,IF(L53&gt;0,1,0)))</f>
        <v>9.1069580037726819E-3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1883513</v>
      </c>
      <c r="E54" s="60">
        <f>IF(ISBLANK(D54),"  ",IF(F54&gt;0,D54/F54,IF(D54&gt;0,1,0)))</f>
        <v>1</v>
      </c>
      <c r="F54" s="106">
        <f t="shared" si="10"/>
        <v>1883513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1885998</v>
      </c>
      <c r="K54" s="60">
        <f>IF(ISBLANK(J54),"  ",IF(L54&gt;0,J54/L54,IF(J54&gt;0,1,0)))</f>
        <v>1</v>
      </c>
      <c r="L54" s="106">
        <f t="shared" si="13"/>
        <v>1885998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683931</v>
      </c>
      <c r="C55" s="58">
        <f t="shared" si="0"/>
        <v>7.4307533849192642E-2</v>
      </c>
      <c r="D55" s="69">
        <v>8520129</v>
      </c>
      <c r="E55" s="60">
        <f t="shared" si="9"/>
        <v>0.92569246615080736</v>
      </c>
      <c r="F55" s="102">
        <f t="shared" si="10"/>
        <v>9204060</v>
      </c>
      <c r="G55" s="62">
        <f>IF(ISBLANK(F55),"  ",IF(F76&gt;0,F55/F76,IF(F55&gt;0,1,0)))</f>
        <v>8.0574379174253516E-2</v>
      </c>
      <c r="H55" s="226">
        <v>658531</v>
      </c>
      <c r="I55" s="58">
        <f t="shared" si="11"/>
        <v>7.1570728004693343E-2</v>
      </c>
      <c r="J55" s="69">
        <v>8542591</v>
      </c>
      <c r="K55" s="60">
        <f t="shared" si="12"/>
        <v>0.92842927199530667</v>
      </c>
      <c r="L55" s="102">
        <f t="shared" si="13"/>
        <v>9201122</v>
      </c>
      <c r="M55" s="62">
        <f>IF(ISBLANK(L55),"  ",IF(L76&gt;0,L55/L76,IF(L55&gt;0,1,0)))</f>
        <v>8.2041095472438361E-2</v>
      </c>
      <c r="N55" s="220"/>
    </row>
    <row r="56" spans="1:14" s="202" customFormat="1" ht="45" x14ac:dyDescent="0.6">
      <c r="A56" s="233" t="s">
        <v>53</v>
      </c>
      <c r="B56" s="234">
        <v>46212648</v>
      </c>
      <c r="C56" s="80">
        <f t="shared" si="0"/>
        <v>0.81624295763639754</v>
      </c>
      <c r="D56" s="91">
        <v>10403642</v>
      </c>
      <c r="E56" s="83">
        <f t="shared" si="9"/>
        <v>0.18375704236360241</v>
      </c>
      <c r="F56" s="107">
        <f>F55+F53+F52+F51+F50+F54</f>
        <v>56616290</v>
      </c>
      <c r="G56" s="82">
        <f>IF(ISBLANK(F56),"  ",IF(F76&gt;0,F56/F76,IF(F56&gt;0,1,0)))</f>
        <v>0.49563153846231961</v>
      </c>
      <c r="H56" s="234">
        <v>49161172</v>
      </c>
      <c r="I56" s="80">
        <f t="shared" si="11"/>
        <v>0.82499360922088616</v>
      </c>
      <c r="J56" s="91">
        <v>10428589</v>
      </c>
      <c r="K56" s="83">
        <f t="shared" si="12"/>
        <v>0.17500639077911387</v>
      </c>
      <c r="L56" s="102">
        <f t="shared" si="13"/>
        <v>59589761</v>
      </c>
      <c r="M56" s="82">
        <f>IF(ISBLANK(L56),"  ",IF(L76&gt;0,L56/L76,IF(L56&gt;0,1,0)))</f>
        <v>0.53132751325118655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21897</v>
      </c>
      <c r="C59" s="58">
        <f t="shared" si="0"/>
        <v>1.9395246007929225E-2</v>
      </c>
      <c r="D59" s="69">
        <v>1107091</v>
      </c>
      <c r="E59" s="60">
        <f t="shared" si="9"/>
        <v>0.98060475399207081</v>
      </c>
      <c r="F59" s="44">
        <f t="shared" si="14"/>
        <v>1128988</v>
      </c>
      <c r="G59" s="62">
        <f>IF(ISBLANK(F59),"  ",IF(F76&gt;0,F59/F76,IF(F59&gt;0,1,0)))</f>
        <v>9.8834109290011282E-3</v>
      </c>
      <c r="H59" s="224">
        <v>21897</v>
      </c>
      <c r="I59" s="58">
        <f t="shared" si="11"/>
        <v>1.9214232062504825E-2</v>
      </c>
      <c r="J59" s="69">
        <v>1117727</v>
      </c>
      <c r="K59" s="60">
        <f t="shared" si="12"/>
        <v>0.98078576793749517</v>
      </c>
      <c r="L59" s="44">
        <f t="shared" si="13"/>
        <v>1139624</v>
      </c>
      <c r="M59" s="62">
        <f>IF(ISBLANK(L59),"  ",IF(L76&gt;0,L59/L76,IF(L59&gt;0,1,0)))</f>
        <v>1.0161369601085836E-2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4097042</v>
      </c>
      <c r="E60" s="60">
        <f t="shared" si="9"/>
        <v>1</v>
      </c>
      <c r="F60" s="78">
        <f t="shared" si="14"/>
        <v>4097042</v>
      </c>
      <c r="G60" s="62">
        <f>IF(ISBLANK(F60),"  ",IF(F76&gt;0,F60/F76,IF(F60&gt;0,1,0)))</f>
        <v>3.5866412822259088E-2</v>
      </c>
      <c r="H60" s="228">
        <v>0</v>
      </c>
      <c r="I60" s="58">
        <f t="shared" si="11"/>
        <v>0</v>
      </c>
      <c r="J60" s="77">
        <v>1960509</v>
      </c>
      <c r="K60" s="60">
        <f t="shared" si="12"/>
        <v>1</v>
      </c>
      <c r="L60" s="78">
        <f t="shared" si="13"/>
        <v>1960509</v>
      </c>
      <c r="M60" s="62">
        <f>IF(ISBLANK(L60),"  ",IF(L76&gt;0,L60/L76,IF(L60&gt;0,1,0)))</f>
        <v>1.7480727463843503E-2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2563873</v>
      </c>
      <c r="E62" s="60">
        <f t="shared" si="9"/>
        <v>1</v>
      </c>
      <c r="F62" s="44">
        <f t="shared" si="14"/>
        <v>2563873</v>
      </c>
      <c r="G62" s="62">
        <f>IF(ISBLANK(F62),"  ",IF(F76&gt;0,F62/F76,IF(F62&gt;0,1,0)))</f>
        <v>2.2444711926761764E-2</v>
      </c>
      <c r="H62" s="224">
        <v>0</v>
      </c>
      <c r="I62" s="58">
        <f t="shared" si="11"/>
        <v>0</v>
      </c>
      <c r="J62" s="69">
        <v>2211298</v>
      </c>
      <c r="K62" s="60">
        <f t="shared" si="12"/>
        <v>1</v>
      </c>
      <c r="L62" s="44">
        <f t="shared" si="13"/>
        <v>2211298</v>
      </c>
      <c r="M62" s="62">
        <f>IF(ISBLANK(L62),"  ",IF(L76&gt;0,L62/L76,IF(L62&gt;0,1,0)))</f>
        <v>1.9716868261937186E-2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8529892</v>
      </c>
      <c r="E63" s="60">
        <f t="shared" si="9"/>
        <v>1</v>
      </c>
      <c r="F63" s="44">
        <f t="shared" si="14"/>
        <v>8529892</v>
      </c>
      <c r="G63" s="62">
        <f>IF(ISBLANK(F63),"  ",IF(F76&gt;0,F63/F76,IF(F63&gt;0,1,0)))</f>
        <v>7.4672563230077996E-2</v>
      </c>
      <c r="H63" s="224">
        <v>0</v>
      </c>
      <c r="I63" s="58">
        <f t="shared" si="11"/>
        <v>0</v>
      </c>
      <c r="J63" s="69">
        <v>8668114</v>
      </c>
      <c r="K63" s="60">
        <f t="shared" si="12"/>
        <v>1</v>
      </c>
      <c r="L63" s="44">
        <f t="shared" si="13"/>
        <v>8668114</v>
      </c>
      <c r="M63" s="62">
        <f>IF(ISBLANK(L63),"  ",IF(L76&gt;0,L63/L76,IF(L63&gt;0,1,0)))</f>
        <v>7.7288570702570794E-2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500000</v>
      </c>
      <c r="E64" s="60">
        <f t="shared" si="9"/>
        <v>1</v>
      </c>
      <c r="F64" s="44">
        <f t="shared" si="14"/>
        <v>500000</v>
      </c>
      <c r="G64" s="62">
        <f>IF(ISBLANK(F64),"  ",IF(F76&gt;0,F64/F76,IF(F64&gt;0,1,0)))</f>
        <v>4.3771107084402709E-3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1015907</v>
      </c>
      <c r="E65" s="60">
        <f t="shared" si="9"/>
        <v>1</v>
      </c>
      <c r="F65" s="44">
        <f t="shared" si="14"/>
        <v>1015907</v>
      </c>
      <c r="G65" s="62">
        <f>IF(ISBLANK(F65),"  ",IF(F76&gt;0,F65/F76,IF(F65&gt;0,1,0)))</f>
        <v>8.8934748169588601E-3</v>
      </c>
      <c r="H65" s="224">
        <v>0</v>
      </c>
      <c r="I65" s="58">
        <f t="shared" si="11"/>
        <v>0</v>
      </c>
      <c r="J65" s="69">
        <v>158018</v>
      </c>
      <c r="K65" s="60">
        <f t="shared" si="12"/>
        <v>1</v>
      </c>
      <c r="L65" s="44">
        <f t="shared" si="13"/>
        <v>158018</v>
      </c>
      <c r="M65" s="62">
        <f>IF(ISBLANK(L65),"  ",IF(L76&gt;0,L65/L76,IF(L65&gt;0,1,0)))</f>
        <v>1.4089553235316046E-3</v>
      </c>
      <c r="N65" s="220"/>
    </row>
    <row r="66" spans="1:14" s="200" customFormat="1" ht="44.25" x14ac:dyDescent="0.55000000000000004">
      <c r="A66" s="231" t="s">
        <v>63</v>
      </c>
      <c r="B66" s="224">
        <v>575500</v>
      </c>
      <c r="C66" s="58">
        <f t="shared" si="0"/>
        <v>0.22614850431548719</v>
      </c>
      <c r="D66" s="69">
        <v>1969288</v>
      </c>
      <c r="E66" s="60">
        <f t="shared" si="9"/>
        <v>0.77385149568451284</v>
      </c>
      <c r="F66" s="44">
        <f t="shared" si="14"/>
        <v>2544788</v>
      </c>
      <c r="G66" s="62">
        <f>IF(ISBLANK(F66),"  ",IF(F76&gt;0,F66/F76,IF(F66&gt;0,1,0)))</f>
        <v>2.2277637611020598E-2</v>
      </c>
      <c r="H66" s="224">
        <v>568058</v>
      </c>
      <c r="I66" s="58">
        <f t="shared" si="11"/>
        <v>0.23212142633859709</v>
      </c>
      <c r="J66" s="69">
        <v>1879187</v>
      </c>
      <c r="K66" s="60">
        <f t="shared" si="12"/>
        <v>0.76787857366140289</v>
      </c>
      <c r="L66" s="44">
        <f t="shared" si="13"/>
        <v>2447245</v>
      </c>
      <c r="M66" s="62">
        <f>IF(ISBLANK(L66),"  ",IF(L76&gt;0,L66/L76,IF(L66&gt;0,1,0)))</f>
        <v>2.1820671510436165E-2</v>
      </c>
      <c r="N66" s="220"/>
    </row>
    <row r="67" spans="1:14" s="202" customFormat="1" ht="45" x14ac:dyDescent="0.6">
      <c r="A67" s="235" t="s">
        <v>64</v>
      </c>
      <c r="B67" s="232">
        <v>46810045</v>
      </c>
      <c r="C67" s="80">
        <f t="shared" si="0"/>
        <v>0.60794808562124292</v>
      </c>
      <c r="D67" s="91">
        <v>30186735</v>
      </c>
      <c r="E67" s="83">
        <f t="shared" si="9"/>
        <v>0.39205191437875714</v>
      </c>
      <c r="F67" s="232">
        <f>F66+F65+F64+F63+F62+F61+F60+F59+F58+F57+F56</f>
        <v>76996780</v>
      </c>
      <c r="G67" s="82">
        <f>IF(ISBLANK(F67),"  ",IF(F76&gt;0,F67/F76,IF(F67&gt;0,1,0)))</f>
        <v>0.67404686050683926</v>
      </c>
      <c r="H67" s="232">
        <v>49751127</v>
      </c>
      <c r="I67" s="80">
        <f t="shared" si="11"/>
        <v>0.65311990147262922</v>
      </c>
      <c r="J67" s="91">
        <v>26423442</v>
      </c>
      <c r="K67" s="83">
        <f t="shared" si="12"/>
        <v>0.34688009852737073</v>
      </c>
      <c r="L67" s="232">
        <f>L66+L65+L64+L63+L62+L61+L60+L59+L58+L57+L56</f>
        <v>76174569</v>
      </c>
      <c r="M67" s="82">
        <f>IF(ISBLANK(L67),"  ",IF(L76&gt;0,L67/L76,IF(L67&gt;0,1,0)))</f>
        <v>0.67920467611459168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14157562</v>
      </c>
      <c r="E72" s="54">
        <f>IF(ISBLANK(D72),"  ",IF(F72&gt;0,D72/F72,IF(D72&gt;0,1,0)))</f>
        <v>1</v>
      </c>
      <c r="F72" s="67">
        <f>D72+B72</f>
        <v>14157562</v>
      </c>
      <c r="G72" s="56">
        <f>IF(ISBLANK(F72),"  ",IF(F76&gt;0,F72/F76,IF(F72&gt;0,1,0)))</f>
        <v>0.12393843247121411</v>
      </c>
      <c r="H72" s="207">
        <v>0</v>
      </c>
      <c r="I72" s="52">
        <f>IF(ISBLANK(H72),"  ",IF(L72&gt;0,H72/L72,IF(H72&gt;0,1,0)))</f>
        <v>0</v>
      </c>
      <c r="J72" s="59">
        <v>13800000</v>
      </c>
      <c r="K72" s="54">
        <f>IF(ISBLANK(J72),"  ",IF(L72&gt;0,J72/L72,IF(J72&gt;0,1,0)))</f>
        <v>1</v>
      </c>
      <c r="L72" s="67">
        <f>J72+H72</f>
        <v>13800000</v>
      </c>
      <c r="M72" s="56">
        <f>IF(ISBLANK(L72),"  ",IF(L76&gt;0,L72/L76,IF(L72&gt;0,1,0)))</f>
        <v>0.12304663686881333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1872718</v>
      </c>
      <c r="E73" s="60">
        <f>IF(ISBLANK(D73),"  ",IF(F73&gt;0,D73/F73,IF(D73&gt;0,1,0)))</f>
        <v>1</v>
      </c>
      <c r="F73" s="44">
        <f>D73+B73</f>
        <v>1872718</v>
      </c>
      <c r="G73" s="62">
        <f>IF(ISBLANK(F73),"  ",IF(F76&gt;0,F73/F76,IF(F73&gt;0,1,0)))</f>
        <v>1.6394188023377693E-2</v>
      </c>
      <c r="H73" s="224">
        <v>0</v>
      </c>
      <c r="I73" s="58">
        <f>IF(ISBLANK(H73),"  ",IF(L73&gt;0,H73/L73,IF(H73&gt;0,1,0)))</f>
        <v>0</v>
      </c>
      <c r="J73" s="69">
        <v>1351217</v>
      </c>
      <c r="K73" s="60">
        <f>IF(ISBLANK(J73),"  ",IF(L73&gt;0,J73/L73,IF(J73&gt;0,1,0)))</f>
        <v>1</v>
      </c>
      <c r="L73" s="44">
        <f>J73+H73</f>
        <v>1351217</v>
      </c>
      <c r="M73" s="62">
        <f>IF(ISBLANK(L73),"  ",IF(L76&gt;0,L73/L76,IF(L73&gt;0,1,0)))</f>
        <v>1.2048022284780241E-2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16030280</v>
      </c>
      <c r="E74" s="83">
        <f>IF(ISBLANK(D74),"  ",IF(F74&gt;0,D74/F74,IF(D74&gt;0,1,0)))</f>
        <v>1</v>
      </c>
      <c r="F74" s="118">
        <f>F73+F72+F71+F70+F69</f>
        <v>16030280</v>
      </c>
      <c r="G74" s="82">
        <f>IF(ISBLANK(F74),"  ",IF(F76&gt;0,F74/F76,IF(F74&gt;0,1,0)))</f>
        <v>0.1403326204945918</v>
      </c>
      <c r="H74" s="117">
        <v>0</v>
      </c>
      <c r="I74" s="80">
        <f>IF(ISBLANK(H74),"  ",IF(L74&gt;0,H74/L74,IF(H74&gt;0,1,0)))</f>
        <v>0</v>
      </c>
      <c r="J74" s="95">
        <v>15151217</v>
      </c>
      <c r="K74" s="83">
        <f>IF(ISBLANK(J74),"  ",IF(L74&gt;0,J74/L74,IF(J74&gt;0,1,0)))</f>
        <v>1</v>
      </c>
      <c r="L74" s="118">
        <f>L73+L72+L71+L70+L69</f>
        <v>15151217</v>
      </c>
      <c r="M74" s="82">
        <f>IF(ISBLANK(L74),"  ",IF(L76&gt;0,L74/L76,IF(L74&gt;0,1,0)))</f>
        <v>0.13509465915359356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68013589</v>
      </c>
      <c r="C76" s="122">
        <f t="shared" si="0"/>
        <v>0.59540601746271082</v>
      </c>
      <c r="D76" s="121">
        <v>46217015</v>
      </c>
      <c r="E76" s="123">
        <f>IF(ISBLANK(D76),"  ",IF(F76&gt;0,D76/F76,IF(D76&gt;0,1,0)))</f>
        <v>0.40459398253728923</v>
      </c>
      <c r="F76" s="121">
        <f>F74+F67+F47+F40+F48+F75</f>
        <v>114230604</v>
      </c>
      <c r="G76" s="124">
        <f>IF(ISBLANK(F76),"  ",IF(F76&gt;0,F76/F76,IF(F76&gt;0,1,0)))</f>
        <v>1</v>
      </c>
      <c r="H76" s="121">
        <v>70577939</v>
      </c>
      <c r="I76" s="122">
        <f>IF(ISBLANK(H76),"  ",IF(L76&gt;0,H76/L76,IF(H76&gt;0,1,0)))</f>
        <v>0.62930275587552598</v>
      </c>
      <c r="J76" s="121">
        <v>41574659</v>
      </c>
      <c r="K76" s="123">
        <f>IF(ISBLANK(J76),"  ",IF(L76&gt;0,J76/L76,IF(J76&gt;0,1,0)))</f>
        <v>0.37069724412447402</v>
      </c>
      <c r="L76" s="121">
        <f>L74+L67+L47+L40+L48+L75</f>
        <v>112152598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9.8554687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52.85546875" style="240" bestFit="1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tr">
        <f>[2]Revenue!B2</f>
        <v>Southeastern Louisiana University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15586525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15586525</v>
      </c>
      <c r="G13" s="56">
        <f>IF(ISBLANK(F13),"  ",IF(F76&gt;0,F13/F76,IF(F13&gt;0,1,0)))</f>
        <v>8.7510779150935122E-2</v>
      </c>
      <c r="H13" s="9">
        <v>27336478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27336478</v>
      </c>
      <c r="M13" s="56">
        <f>IF(ISBLANK(L13),"  ",IF(L76&gt;0,L13/L76,IF(L13&gt;0,1,0)))</f>
        <v>0.15419940284200392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15078416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15078416</v>
      </c>
      <c r="G15" s="65">
        <f>IF(ISBLANK(F15),"  ",IF(F76&gt;0,F15/F76,IF(F15&gt;0,1,0)))</f>
        <v>8.4657993524658415E-2</v>
      </c>
      <c r="H15" s="226">
        <v>2186349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2186349</v>
      </c>
      <c r="M15" s="65">
        <f>IF(ISBLANK(L15),"  ",IF(L76&gt;0,L15/L76,IF(L15&gt;0,1,0)))</f>
        <v>1.2332741262580075E-2</v>
      </c>
      <c r="N15" s="220"/>
    </row>
    <row r="16" spans="1:17" s="200" customFormat="1" ht="44.25" x14ac:dyDescent="0.55000000000000004">
      <c r="A16" s="66" t="s">
        <v>15</v>
      </c>
      <c r="B16" s="207">
        <v>12977970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12977970</v>
      </c>
      <c r="G16" s="56">
        <f>IF(ISBLANK(F16),"  ",IF(F76&gt;0,F16/F76,IF(F16&gt;0,1,0)))</f>
        <v>7.2865007851170255E-2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2100446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2100446</v>
      </c>
      <c r="G17" s="62">
        <f>IF(ISBLANK(F17),"  ",IF(F76&gt;0,F17/F76,IF(F17&gt;0,1,0)))</f>
        <v>1.1792985673488162E-2</v>
      </c>
      <c r="H17" s="224">
        <v>2186349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2186349</v>
      </c>
      <c r="M17" s="62">
        <f>IF(ISBLANK(L17),"  ",IF(L76&gt;0,L17/L76,IF(L17&gt;0,1,0)))</f>
        <v>1.2332741262580075E-2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30664941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30664941</v>
      </c>
      <c r="G40" s="82">
        <f>IF(ISBLANK(F40),"  ",IF(F76&gt;0,F40/F76,IF(F40&gt;0,1,0)))</f>
        <v>0.17216877267559352</v>
      </c>
      <c r="H40" s="229">
        <v>29522827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29522827</v>
      </c>
      <c r="M40" s="82">
        <f>IF(ISBLANK(L40),"  ",IF(L76&gt;0,L40/L76,IF(L40&gt;0,1,0)))</f>
        <v>0.166532144104584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66217921.93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66217921.93</v>
      </c>
      <c r="G50" s="56">
        <f>IF(ISBLANK(F50),"  ",IF(F76&gt;0,F50/F76,IF(F50&gt;0,1,0)))</f>
        <v>0.3717815190910157</v>
      </c>
      <c r="H50" s="97">
        <v>67598673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67598673</v>
      </c>
      <c r="M50" s="56">
        <f>IF(ISBLANK(L50),"  ",IF(L76&gt;0,L50/L76,IF(L50&gt;0,1,0)))</f>
        <v>0.38131009450127018</v>
      </c>
      <c r="N50" s="220"/>
    </row>
    <row r="51" spans="1:14" s="200" customFormat="1" ht="44.25" x14ac:dyDescent="0.55000000000000004">
      <c r="A51" s="223" t="s">
        <v>48</v>
      </c>
      <c r="B51" s="226">
        <v>5400736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5400736</v>
      </c>
      <c r="G51" s="62">
        <f>IF(ISBLANK(F51),"  ",IF(F76&gt;0,F51/F76,IF(F51&gt;0,1,0)))</f>
        <v>3.0322513539644325E-2</v>
      </c>
      <c r="H51" s="226">
        <v>5400736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5400736</v>
      </c>
      <c r="M51" s="62">
        <f>IF(ISBLANK(L51),"  ",IF(L76&gt;0,L51/L76,IF(L51&gt;0,1,0)))</f>
        <v>3.0464431669189898E-2</v>
      </c>
      <c r="N51" s="220"/>
    </row>
    <row r="52" spans="1:14" s="200" customFormat="1" ht="44.25" x14ac:dyDescent="0.55000000000000004">
      <c r="A52" s="103" t="s">
        <v>49</v>
      </c>
      <c r="B52" s="104">
        <v>2706640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2706640</v>
      </c>
      <c r="G52" s="62">
        <f>IF(ISBLANK(F52),"  ",IF(F76&gt;0,F52/F76,IF(F52&gt;0,1,0)))</f>
        <v>1.5196471008200162E-2</v>
      </c>
      <c r="H52" s="104">
        <v>2623290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2623290</v>
      </c>
      <c r="M52" s="62">
        <f>IF(ISBLANK(L52),"  ",IF(L76&gt;0,L52/L76,IF(L52&gt;0,1,0)))</f>
        <v>1.4797434822488855E-2</v>
      </c>
      <c r="N52" s="220"/>
    </row>
    <row r="53" spans="1:14" s="200" customFormat="1" ht="44.25" x14ac:dyDescent="0.55000000000000004">
      <c r="A53" s="103" t="s">
        <v>50</v>
      </c>
      <c r="B53" s="104">
        <v>1307205.6000000001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1307205.6000000001</v>
      </c>
      <c r="G53" s="62">
        <f>IF(ISBLANK(F53),"  ",IF(F76&gt;0,F53/F76,IF(F53&gt;0,1,0)))</f>
        <v>7.3393255113930553E-3</v>
      </c>
      <c r="H53" s="104">
        <v>1267118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1267118</v>
      </c>
      <c r="M53" s="62">
        <f>IF(ISBLANK(L53),"  ",IF(L76&gt;0,L53/L76,IF(L53&gt;0,1,0)))</f>
        <v>7.147549839096109E-3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2455418.7400000002</v>
      </c>
      <c r="E54" s="60">
        <f>IF(ISBLANK(D54),"  ",IF(F54&gt;0,D54/F54,IF(D54&gt;0,1,0)))</f>
        <v>1</v>
      </c>
      <c r="F54" s="106">
        <f t="shared" si="10"/>
        <v>2455418.7400000002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2484000</v>
      </c>
      <c r="K54" s="60">
        <f>IF(ISBLANK(J54),"  ",IF(L54&gt;0,J54/L54,IF(J54&gt;0,1,0)))</f>
        <v>1</v>
      </c>
      <c r="L54" s="106">
        <f t="shared" si="13"/>
        <v>2484000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3967500.4599999995</v>
      </c>
      <c r="C55" s="58">
        <f t="shared" si="0"/>
        <v>0.44537775429695886</v>
      </c>
      <c r="D55" s="69">
        <v>4940668.8899999997</v>
      </c>
      <c r="E55" s="60">
        <f t="shared" si="9"/>
        <v>0.55462224570304108</v>
      </c>
      <c r="F55" s="102">
        <f t="shared" si="10"/>
        <v>8908169.3499999996</v>
      </c>
      <c r="G55" s="62">
        <f>IF(ISBLANK(F55),"  ",IF(F76&gt;0,F55/F76,IF(F55&gt;0,1,0)))</f>
        <v>5.0015050861367705E-2</v>
      </c>
      <c r="H55" s="226">
        <v>4737086</v>
      </c>
      <c r="I55" s="58">
        <f t="shared" si="11"/>
        <v>0.54266958574911617</v>
      </c>
      <c r="J55" s="69">
        <v>3992141</v>
      </c>
      <c r="K55" s="60">
        <f t="shared" si="12"/>
        <v>0.45733041425088383</v>
      </c>
      <c r="L55" s="102">
        <f t="shared" si="13"/>
        <v>8729227</v>
      </c>
      <c r="M55" s="62">
        <f>IF(ISBLANK(L55),"  ",IF(L76&gt;0,L55/L76,IF(L55&gt;0,1,0)))</f>
        <v>4.9239759074753427E-2</v>
      </c>
      <c r="N55" s="220"/>
    </row>
    <row r="56" spans="1:14" s="202" customFormat="1" ht="45" x14ac:dyDescent="0.6">
      <c r="A56" s="233" t="s">
        <v>53</v>
      </c>
      <c r="B56" s="234">
        <v>79600003.989999995</v>
      </c>
      <c r="C56" s="80">
        <f t="shared" si="0"/>
        <v>0.91498367924037094</v>
      </c>
      <c r="D56" s="91">
        <v>7396087.6299999999</v>
      </c>
      <c r="E56" s="83">
        <f t="shared" si="9"/>
        <v>8.5016320759629088E-2</v>
      </c>
      <c r="F56" s="107">
        <f>F55+F53+F52+F51+F50+F54</f>
        <v>86996091.61999999</v>
      </c>
      <c r="G56" s="82">
        <f>IF(ISBLANK(F56),"  ",IF(F76&gt;0,F56/F76,IF(F56&gt;0,1,0)))</f>
        <v>0.48844086547529592</v>
      </c>
      <c r="H56" s="234">
        <v>81626903</v>
      </c>
      <c r="I56" s="80">
        <f t="shared" si="11"/>
        <v>0.92649356133483873</v>
      </c>
      <c r="J56" s="91">
        <v>6476141</v>
      </c>
      <c r="K56" s="83">
        <f t="shared" si="12"/>
        <v>7.3506438665161211E-2</v>
      </c>
      <c r="L56" s="102">
        <f t="shared" si="13"/>
        <v>88103044</v>
      </c>
      <c r="M56" s="82">
        <f>IF(ISBLANK(L56),"  ",IF(L76&gt;0,L56/L76,IF(L56&gt;0,1,0)))</f>
        <v>0.49697099872788281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499671.75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499671.75</v>
      </c>
      <c r="G59" s="62">
        <f>IF(ISBLANK(F59),"  ",IF(F76&gt;0,F59/F76,IF(F59&gt;0,1,0)))</f>
        <v>2.8054145591920755E-3</v>
      </c>
      <c r="H59" s="224">
        <v>503890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503890</v>
      </c>
      <c r="M59" s="62">
        <f>IF(ISBLANK(L59),"  ",IF(L76&gt;0,L59/L76,IF(L59&gt;0,1,0)))</f>
        <v>2.842338983758528E-3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3325406.94</v>
      </c>
      <c r="E60" s="60">
        <f t="shared" si="9"/>
        <v>1</v>
      </c>
      <c r="F60" s="78">
        <f t="shared" si="14"/>
        <v>3325406.94</v>
      </c>
      <c r="G60" s="62">
        <f>IF(ISBLANK(F60),"  ",IF(F76&gt;0,F60/F76,IF(F60&gt;0,1,0)))</f>
        <v>1.8670547303733638E-2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4269415.870000001</v>
      </c>
      <c r="E62" s="60">
        <f t="shared" si="9"/>
        <v>1</v>
      </c>
      <c r="F62" s="44">
        <f t="shared" si="14"/>
        <v>4269415.870000001</v>
      </c>
      <c r="G62" s="62">
        <f>IF(ISBLANK(F62),"  ",IF(F76&gt;0,F62/F76,IF(F62&gt;0,1,0)))</f>
        <v>2.3970699646205143E-2</v>
      </c>
      <c r="H62" s="224">
        <v>0</v>
      </c>
      <c r="I62" s="58">
        <f t="shared" si="11"/>
        <v>0</v>
      </c>
      <c r="J62" s="69">
        <v>4668016</v>
      </c>
      <c r="K62" s="60">
        <f t="shared" si="12"/>
        <v>1</v>
      </c>
      <c r="L62" s="44">
        <f t="shared" si="13"/>
        <v>4668016</v>
      </c>
      <c r="M62" s="62">
        <f>IF(ISBLANK(L62),"  ",IF(L76&gt;0,L62/L76,IF(L62&gt;0,1,0)))</f>
        <v>2.6331310114526083E-2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19157761.399999999</v>
      </c>
      <c r="E63" s="60">
        <f t="shared" si="9"/>
        <v>1</v>
      </c>
      <c r="F63" s="44">
        <f t="shared" si="14"/>
        <v>19157761.399999999</v>
      </c>
      <c r="G63" s="62">
        <f>IF(ISBLANK(F63),"  ",IF(F76&gt;0,F63/F76,IF(F63&gt;0,1,0)))</f>
        <v>0.10756153965696071</v>
      </c>
      <c r="H63" s="224">
        <v>0</v>
      </c>
      <c r="I63" s="58">
        <f t="shared" si="11"/>
        <v>0</v>
      </c>
      <c r="J63" s="69">
        <v>18878065</v>
      </c>
      <c r="K63" s="60">
        <f t="shared" si="12"/>
        <v>1</v>
      </c>
      <c r="L63" s="44">
        <f t="shared" si="13"/>
        <v>18878065</v>
      </c>
      <c r="M63" s="62">
        <f>IF(ISBLANK(L63),"  ",IF(L76&gt;0,L63/L76,IF(L63&gt;0,1,0)))</f>
        <v>0.10648724937471955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316000</v>
      </c>
      <c r="E64" s="60">
        <f t="shared" si="9"/>
        <v>1</v>
      </c>
      <c r="F64" s="44">
        <f t="shared" si="14"/>
        <v>316000</v>
      </c>
      <c r="G64" s="62">
        <f>IF(ISBLANK(F64),"  ",IF(F76&gt;0,F64/F76,IF(F64&gt;0,1,0)))</f>
        <v>1.7741867550140585E-3</v>
      </c>
      <c r="H64" s="224">
        <v>0</v>
      </c>
      <c r="I64" s="58">
        <f t="shared" si="11"/>
        <v>0</v>
      </c>
      <c r="J64" s="69">
        <v>291000</v>
      </c>
      <c r="K64" s="60">
        <f t="shared" si="12"/>
        <v>1</v>
      </c>
      <c r="L64" s="44">
        <f t="shared" si="13"/>
        <v>291000</v>
      </c>
      <c r="M64" s="62">
        <f>IF(ISBLANK(L64),"  ",IF(L76&gt;0,L64/L76,IF(L64&gt;0,1,0)))</f>
        <v>1.6414706469144687E-3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873371.55</v>
      </c>
      <c r="E65" s="60">
        <f t="shared" si="9"/>
        <v>1</v>
      </c>
      <c r="F65" s="44">
        <f t="shared" si="14"/>
        <v>873371.55</v>
      </c>
      <c r="G65" s="62">
        <f>IF(ISBLANK(F65),"  ",IF(F76&gt;0,F65/F76,IF(F65&gt;0,1,0)))</f>
        <v>4.903557709544616E-3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4060718.87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4060718.87</v>
      </c>
      <c r="G66" s="62">
        <f>IF(ISBLANK(F66),"  ",IF(F76&gt;0,F66/F76,IF(F66&gt;0,1,0)))</f>
        <v>2.2798967199334351E-2</v>
      </c>
      <c r="H66" s="224">
        <v>4141306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4141306</v>
      </c>
      <c r="M66" s="62">
        <f>IF(ISBLANK(L66),"  ",IF(L76&gt;0,L66/L76,IF(L66&gt;0,1,0)))</f>
        <v>2.3360248243610895E-2</v>
      </c>
      <c r="N66" s="220"/>
    </row>
    <row r="67" spans="1:14" s="202" customFormat="1" ht="45" x14ac:dyDescent="0.6">
      <c r="A67" s="235" t="s">
        <v>64</v>
      </c>
      <c r="B67" s="232">
        <v>84160394.609999999</v>
      </c>
      <c r="C67" s="80">
        <f t="shared" si="0"/>
        <v>0.70428029034153572</v>
      </c>
      <c r="D67" s="91">
        <v>35338043.390000001</v>
      </c>
      <c r="E67" s="83">
        <f t="shared" si="9"/>
        <v>0.29571970965846434</v>
      </c>
      <c r="F67" s="232">
        <f>F66+F65+F64+F63+F62+F61+F60+F59+F58+F57+F56</f>
        <v>119498438</v>
      </c>
      <c r="G67" s="82">
        <f>IF(ISBLANK(F67),"  ",IF(F76&gt;0,F67/F76,IF(F67&gt;0,1,0)))</f>
        <v>0.67092577830528055</v>
      </c>
      <c r="H67" s="232">
        <v>86272099</v>
      </c>
      <c r="I67" s="80">
        <f t="shared" si="11"/>
        <v>0.73999109201749336</v>
      </c>
      <c r="J67" s="91">
        <v>30313222</v>
      </c>
      <c r="K67" s="83">
        <f t="shared" si="12"/>
        <v>0.26000890798250664</v>
      </c>
      <c r="L67" s="232">
        <f>L66+L65+L64+L63+L62+L61+L60+L59+L58+L57+L56</f>
        <v>116585321</v>
      </c>
      <c r="M67" s="82">
        <f>IF(ISBLANK(L67),"  ",IF(L76&gt;0,L67/L76,IF(L67&gt;0,1,0)))</f>
        <v>0.65763361609141235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19779662.25</v>
      </c>
      <c r="E72" s="54">
        <f>IF(ISBLANK(D72),"  ",IF(F72&gt;0,D72/F72,IF(D72&gt;0,1,0)))</f>
        <v>1</v>
      </c>
      <c r="F72" s="67">
        <f>D72+B72</f>
        <v>19779662.25</v>
      </c>
      <c r="G72" s="56">
        <f>IF(ISBLANK(F72),"  ",IF(F76&gt;0,F72/F76,IF(F72&gt;0,1,0)))</f>
        <v>0.11105321133734675</v>
      </c>
      <c r="H72" s="207">
        <v>0</v>
      </c>
      <c r="I72" s="52">
        <f>IF(ISBLANK(H72),"  ",IF(L72&gt;0,H72/L72,IF(H72&gt;0,1,0)))</f>
        <v>0</v>
      </c>
      <c r="J72" s="59">
        <v>21000000</v>
      </c>
      <c r="K72" s="54">
        <f>IF(ISBLANK(J72),"  ",IF(L72&gt;0,J72/L72,IF(J72&gt;0,1,0)))</f>
        <v>1</v>
      </c>
      <c r="L72" s="67">
        <f>J72+H72</f>
        <v>21000000</v>
      </c>
      <c r="M72" s="56">
        <f>IF(ISBLANK(L72),"  ",IF(L76&gt;0,L72/L76,IF(L72&gt;0,1,0)))</f>
        <v>0.11845664462269362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8166731.6399999997</v>
      </c>
      <c r="E73" s="60">
        <f>IF(ISBLANK(D73),"  ",IF(F73&gt;0,D73/F73,IF(D73&gt;0,1,0)))</f>
        <v>1</v>
      </c>
      <c r="F73" s="44">
        <f>D73+B73</f>
        <v>8166731.6399999997</v>
      </c>
      <c r="G73" s="62">
        <f>IF(ISBLANK(F73),"  ",IF(F76&gt;0,F73/F76,IF(F73&gt;0,1,0)))</f>
        <v>4.5852237681779241E-2</v>
      </c>
      <c r="H73" s="224">
        <v>0</v>
      </c>
      <c r="I73" s="58">
        <f>IF(ISBLANK(H73),"  ",IF(L73&gt;0,H73/L73,IF(H73&gt;0,1,0)))</f>
        <v>0</v>
      </c>
      <c r="J73" s="69">
        <v>10171903</v>
      </c>
      <c r="K73" s="60">
        <f>IF(ISBLANK(J73),"  ",IF(L73&gt;0,J73/L73,IF(J73&gt;0,1,0)))</f>
        <v>1</v>
      </c>
      <c r="L73" s="44">
        <f>J73+H73</f>
        <v>10171903</v>
      </c>
      <c r="M73" s="62">
        <f>IF(ISBLANK(L73),"  ",IF(L76&gt;0,L73/L76,IF(L73&gt;0,1,0)))</f>
        <v>5.7377595181310054E-2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27946393.890000001</v>
      </c>
      <c r="E74" s="83">
        <f>IF(ISBLANK(D74),"  ",IF(F74&gt;0,D74/F74,IF(D74&gt;0,1,0)))</f>
        <v>1</v>
      </c>
      <c r="F74" s="118">
        <f>F73+F72+F71+F70+F69</f>
        <v>27946393.890000001</v>
      </c>
      <c r="G74" s="82">
        <f>IF(ISBLANK(F74),"  ",IF(F76&gt;0,F74/F76,IF(F74&gt;0,1,0)))</f>
        <v>0.15690544901912598</v>
      </c>
      <c r="H74" s="117">
        <v>0</v>
      </c>
      <c r="I74" s="80">
        <f>IF(ISBLANK(H74),"  ",IF(L74&gt;0,H74/L74,IF(H74&gt;0,1,0)))</f>
        <v>0</v>
      </c>
      <c r="J74" s="95">
        <v>31171903</v>
      </c>
      <c r="K74" s="83">
        <f>IF(ISBLANK(J74),"  ",IF(L74&gt;0,J74/L74,IF(J74&gt;0,1,0)))</f>
        <v>1</v>
      </c>
      <c r="L74" s="118">
        <f>L73+L72+L71+L70+L69</f>
        <v>31171903</v>
      </c>
      <c r="M74" s="82">
        <f>IF(ISBLANK(L74),"  ",IF(L76&gt;0,L74/L76,IF(L74&gt;0,1,0)))</f>
        <v>0.17583423980400367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114825335.61</v>
      </c>
      <c r="C76" s="122">
        <f t="shared" si="0"/>
        <v>0.64468857461805729</v>
      </c>
      <c r="D76" s="121">
        <v>63284437.280000001</v>
      </c>
      <c r="E76" s="123">
        <f>IF(ISBLANK(D76),"  ",IF(F76&gt;0,D76/F76,IF(D76&gt;0,1,0)))</f>
        <v>0.35531142538194277</v>
      </c>
      <c r="F76" s="121">
        <f>F74+F67+F47+F40+F48+F75</f>
        <v>178109772.88999999</v>
      </c>
      <c r="G76" s="124">
        <f>IF(ISBLANK(F76),"  ",IF(F76&gt;0,F76/F76,IF(F76&gt;0,1,0)))</f>
        <v>1</v>
      </c>
      <c r="H76" s="121">
        <v>115794926</v>
      </c>
      <c r="I76" s="122">
        <f>IF(ISBLANK(H76),"  ",IF(L76&gt;0,H76/L76,IF(H76&gt;0,1,0)))</f>
        <v>0.65317516182348123</v>
      </c>
      <c r="J76" s="121">
        <v>61485125</v>
      </c>
      <c r="K76" s="123">
        <f>IF(ISBLANK(J76),"  ",IF(L76&gt;0,J76/L76,IF(J76&gt;0,1,0)))</f>
        <v>0.34682483817651882</v>
      </c>
      <c r="L76" s="121">
        <f>L74+L67+L47+L40+L48+L75</f>
        <v>177280051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89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23803922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23803922</v>
      </c>
      <c r="G13" s="56">
        <f>IF(ISBLANK(F13),"  ",IF(F76&gt;0,F13/F76,IF(F13&gt;0,1,0)))</f>
        <v>7.0743821023062245E-2</v>
      </c>
      <c r="H13" s="9">
        <v>43881375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43881375</v>
      </c>
      <c r="M13" s="56">
        <f>IF(ISBLANK(L13),"  ",IF(L76&gt;0,L13/L76,IF(L13&gt;0,1,0)))</f>
        <v>0.12788005424940221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22525785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22525785</v>
      </c>
      <c r="G15" s="65">
        <f>IF(ISBLANK(F15),"  ",IF(F76&gt;0,F15/F76,IF(F15&gt;0,1,0)))</f>
        <v>6.6945274919149048E-2</v>
      </c>
      <c r="H15" s="226">
        <v>2816334</v>
      </c>
      <c r="I15" s="137">
        <f>IF(ISBLANK(H15),"  ",IF(L15&gt;0,H15/L15,IF(H15&gt;0,1,0)))</f>
        <v>1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2816334</v>
      </c>
      <c r="M15" s="65">
        <f>IF(ISBLANK(L15),"  ",IF(L76&gt;0,L15/L76,IF(L15&gt;0,1,0)))</f>
        <v>8.2074215929750591E-3</v>
      </c>
      <c r="N15" s="220"/>
    </row>
    <row r="16" spans="1:17" s="200" customFormat="1" ht="44.25" x14ac:dyDescent="0.55000000000000004">
      <c r="A16" s="66" t="s">
        <v>15</v>
      </c>
      <c r="B16" s="207">
        <v>19820106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19820106</v>
      </c>
      <c r="G16" s="56">
        <f>IF(ISBLANK(F16),"  ",IF(F76&gt;0,F16/F76,IF(F16&gt;0,1,0)))</f>
        <v>5.8904160059091194E-2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2705679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2705679</v>
      </c>
      <c r="G17" s="62">
        <f>IF(ISBLANK(F17),"  ",IF(F76&gt;0,F17/F76,IF(F17&gt;0,1,0)))</f>
        <v>8.0411148600578533E-3</v>
      </c>
      <c r="H17" s="224">
        <v>2816334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2816334</v>
      </c>
      <c r="M17" s="62">
        <f>IF(ISBLANK(L17),"  ",IF(L76&gt;0,L17/L76,IF(L17&gt;0,1,0)))</f>
        <v>8.2074215929750591E-3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/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46329707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46329707</v>
      </c>
      <c r="G40" s="82">
        <f>IF(ISBLANK(F40),"  ",IF(F76&gt;0,F40/F76,IF(F40&gt;0,1,0)))</f>
        <v>0.13768909594221129</v>
      </c>
      <c r="H40" s="229">
        <f>H13+H15</f>
        <v>46697709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46697709</v>
      </c>
      <c r="M40" s="82">
        <f>IF(ISBLANK(L40),"  ",IF(L76&gt;0,L40/L76,IF(L40&gt;0,1,0)))</f>
        <v>0.13608747584237726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7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7" s="200" customFormat="1" ht="44.25" x14ac:dyDescent="0.55000000000000004">
      <c r="A50" s="215" t="s">
        <v>47</v>
      </c>
      <c r="B50" s="97">
        <v>88680624</v>
      </c>
      <c r="C50" s="52">
        <f t="shared" si="0"/>
        <v>0.96136035044785551</v>
      </c>
      <c r="D50" s="59">
        <v>3564312</v>
      </c>
      <c r="E50" s="54">
        <f t="shared" ref="E50:E67" si="9">IF(ISBLANK(D50),"  ",IF(F50&gt;0,D50/F50,IF(D50&gt;0,1,0)))</f>
        <v>3.8639649552144523E-2</v>
      </c>
      <c r="F50" s="101">
        <f t="shared" ref="F50:F55" si="10">D50+B50</f>
        <v>92244936</v>
      </c>
      <c r="G50" s="56">
        <f>IF(ISBLANK(F50),"  ",IF(F76&gt;0,F50/F76,IF(F50&gt;0,1,0)))</f>
        <v>0.27414638825769266</v>
      </c>
      <c r="H50" s="97">
        <v>88129678</v>
      </c>
      <c r="I50" s="52">
        <f t="shared" ref="I50:I67" si="11">IF(ISBLANK(H50),"  ",IF(L50&gt;0,H50/L50,IF(H50&gt;0,1,0)))</f>
        <v>0.96707987929025707</v>
      </c>
      <c r="J50" s="59">
        <v>3000000</v>
      </c>
      <c r="K50" s="54">
        <f t="shared" ref="K50:K67" si="12">IF(ISBLANK(J50),"  ",IF(L50&gt;0,J50/L50,IF(J50&gt;0,1,0)))</f>
        <v>3.292012070974288E-2</v>
      </c>
      <c r="L50" s="101">
        <f t="shared" ref="L50:L66" si="13">J50+H50</f>
        <v>91129678</v>
      </c>
      <c r="M50" s="56">
        <f>IF(ISBLANK(L50),"  ",IF(L76&gt;0,L50/L76,IF(L50&gt;0,1,0)))</f>
        <v>0.26557208306190394</v>
      </c>
      <c r="N50" s="220"/>
    </row>
    <row r="51" spans="1:17" s="200" customFormat="1" ht="44.25" x14ac:dyDescent="0.55000000000000004">
      <c r="A51" s="223" t="s">
        <v>48</v>
      </c>
      <c r="B51" s="226">
        <v>10921681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10921681</v>
      </c>
      <c r="G51" s="62">
        <f>IF(ISBLANK(F51),"  ",IF(F76&gt;0,F51/F76,IF(F51&gt;0,1,0)))</f>
        <v>3.2458577453538098E-2</v>
      </c>
      <c r="H51" s="226">
        <v>10972212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10972212</v>
      </c>
      <c r="M51" s="62">
        <f>IF(ISBLANK(L51),"  ",IF(L76&gt;0,L51/L76,IF(L51&gt;0,1,0)))</f>
        <v>3.1975458056998939E-2</v>
      </c>
      <c r="N51" s="220"/>
    </row>
    <row r="52" spans="1:17" s="200" customFormat="1" ht="44.25" x14ac:dyDescent="0.55000000000000004">
      <c r="A52" s="103" t="s">
        <v>49</v>
      </c>
      <c r="B52" s="104">
        <v>3681766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3681766</v>
      </c>
      <c r="G52" s="62">
        <f>IF(ISBLANK(F52),"  ",IF(F76&gt;0,F52/F76,IF(F52&gt;0,1,0)))</f>
        <v>1.0941986574850808E-2</v>
      </c>
      <c r="H52" s="104">
        <v>3470202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3470202</v>
      </c>
      <c r="M52" s="62">
        <f>IF(ISBLANK(L52),"  ",IF(L76&gt;0,L52/L76,IF(L52&gt;0,1,0)))</f>
        <v>1.0112937892588462E-2</v>
      </c>
      <c r="N52" s="220"/>
    </row>
    <row r="53" spans="1:17" s="200" customFormat="1" ht="44.25" x14ac:dyDescent="0.55000000000000004">
      <c r="A53" s="103" t="s">
        <v>50</v>
      </c>
      <c r="B53" s="104">
        <v>1881585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1881585</v>
      </c>
      <c r="G53" s="62">
        <f>IF(ISBLANK(F53),"  ",IF(F76&gt;0,F53/F76,IF(F53&gt;0,1,0)))</f>
        <v>5.591957177463385E-3</v>
      </c>
      <c r="H53" s="104">
        <v>1769949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1769949</v>
      </c>
      <c r="M53" s="62">
        <f>IF(ISBLANK(L53),"  ",IF(L76&gt;0,L53/L76,IF(L53&gt;0,1,0)))</f>
        <v>5.1580237433005507E-3</v>
      </c>
      <c r="N53" s="220"/>
    </row>
    <row r="54" spans="1:17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7" s="174" customFormat="1" ht="44.25" x14ac:dyDescent="0.55000000000000004">
      <c r="A55" s="172" t="s">
        <v>52</v>
      </c>
      <c r="B55" s="226">
        <v>5518208</v>
      </c>
      <c r="C55" s="58">
        <f t="shared" si="0"/>
        <v>0.12853479790085756</v>
      </c>
      <c r="D55" s="69">
        <v>37413419</v>
      </c>
      <c r="E55" s="60">
        <f t="shared" si="9"/>
        <v>0.87146520209914247</v>
      </c>
      <c r="F55" s="102">
        <f t="shared" si="10"/>
        <v>42931627</v>
      </c>
      <c r="G55" s="62">
        <f>IF(ISBLANK(F55),"  ",IF(F76&gt;0,F55/F76,IF(F55&gt;0,1,0)))</f>
        <v>0.12759020705566362</v>
      </c>
      <c r="H55" s="226">
        <v>6821394</v>
      </c>
      <c r="I55" s="58">
        <f t="shared" si="11"/>
        <v>0.15466243579788044</v>
      </c>
      <c r="J55" s="69">
        <v>37283653</v>
      </c>
      <c r="K55" s="60">
        <f t="shared" si="12"/>
        <v>0.84533756420211958</v>
      </c>
      <c r="L55" s="102">
        <f t="shared" si="13"/>
        <v>44105047</v>
      </c>
      <c r="M55" s="62">
        <f>IF(ISBLANK(L55),"  ",IF(L76&gt;0,L55/L76,IF(L55&gt;0,1,0)))</f>
        <v>0.1285318840403801</v>
      </c>
      <c r="N55" s="173"/>
    </row>
    <row r="56" spans="1:17" s="202" customFormat="1" ht="45" x14ac:dyDescent="0.6">
      <c r="A56" s="233" t="s">
        <v>53</v>
      </c>
      <c r="B56" s="234">
        <v>110683864</v>
      </c>
      <c r="C56" s="80">
        <f t="shared" si="0"/>
        <v>0.72980812314416188</v>
      </c>
      <c r="D56" s="91">
        <v>40977731</v>
      </c>
      <c r="E56" s="83">
        <f t="shared" si="9"/>
        <v>0.27019187685583818</v>
      </c>
      <c r="F56" s="107">
        <f>F55+F53+F52+F51+F50+F54</f>
        <v>151661595</v>
      </c>
      <c r="G56" s="82">
        <f>IF(ISBLANK(F56),"  ",IF(F76&gt;0,F56/F76,IF(F56&gt;0,1,0)))</f>
        <v>0.45072911651920861</v>
      </c>
      <c r="H56" s="234">
        <v>111163435</v>
      </c>
      <c r="I56" s="80">
        <f t="shared" si="11"/>
        <v>0.73400840166699011</v>
      </c>
      <c r="J56" s="91">
        <v>40283653</v>
      </c>
      <c r="K56" s="83">
        <f t="shared" si="12"/>
        <v>0.26599159833300989</v>
      </c>
      <c r="L56" s="102">
        <f t="shared" si="13"/>
        <v>151447088</v>
      </c>
      <c r="M56" s="82">
        <f>IF(ISBLANK(L56),"  ",IF(L76&gt;0,L56/L76,IF(L56&gt;0,1,0)))</f>
        <v>0.44135038679517197</v>
      </c>
      <c r="N56" s="203"/>
    </row>
    <row r="57" spans="1:17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7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7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173"/>
      <c r="O59" s="174"/>
      <c r="P59" s="174"/>
      <c r="Q59" s="174"/>
    </row>
    <row r="60" spans="1:17" s="200" customFormat="1" ht="44.25" x14ac:dyDescent="0.55000000000000004">
      <c r="A60" s="175" t="s">
        <v>57</v>
      </c>
      <c r="B60" s="228">
        <v>0</v>
      </c>
      <c r="C60" s="58">
        <f t="shared" si="0"/>
        <v>0</v>
      </c>
      <c r="D60" s="77">
        <v>4316877</v>
      </c>
      <c r="E60" s="60">
        <f t="shared" si="9"/>
        <v>1</v>
      </c>
      <c r="F60" s="78">
        <f t="shared" si="14"/>
        <v>4316877</v>
      </c>
      <c r="G60" s="62">
        <f>IF(ISBLANK(F60),"  ",IF(F76&gt;0,F60/F76,IF(F60&gt;0,1,0)))</f>
        <v>1.2829498175408821E-2</v>
      </c>
      <c r="H60" s="228">
        <v>0</v>
      </c>
      <c r="I60" s="58">
        <f t="shared" si="11"/>
        <v>0</v>
      </c>
      <c r="J60" s="77">
        <v>5500000</v>
      </c>
      <c r="K60" s="60">
        <f t="shared" si="12"/>
        <v>1</v>
      </c>
      <c r="L60" s="78">
        <f t="shared" si="13"/>
        <v>5500000</v>
      </c>
      <c r="M60" s="62">
        <f>IF(ISBLANK(L60),"  ",IF(L76&gt;0,L60/L76,IF(L60&gt;0,1,0)))</f>
        <v>1.602821922448219E-2</v>
      </c>
      <c r="N60" s="173"/>
      <c r="O60" s="174"/>
      <c r="P60" s="174"/>
      <c r="Q60" s="174"/>
    </row>
    <row r="61" spans="1:17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173"/>
      <c r="O61" s="174"/>
      <c r="P61" s="174"/>
      <c r="Q61" s="174"/>
    </row>
    <row r="62" spans="1:17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21290172</v>
      </c>
      <c r="E62" s="60">
        <f t="shared" si="9"/>
        <v>1</v>
      </c>
      <c r="F62" s="44">
        <f t="shared" si="14"/>
        <v>21290172</v>
      </c>
      <c r="G62" s="62">
        <f>IF(ISBLANK(F62),"  ",IF(F76&gt;0,F62/F76,IF(F62&gt;0,1,0)))</f>
        <v>6.3273107579423726E-2</v>
      </c>
      <c r="H62" s="224">
        <v>0</v>
      </c>
      <c r="I62" s="58">
        <f t="shared" si="11"/>
        <v>0</v>
      </c>
      <c r="J62" s="69">
        <v>21898250</v>
      </c>
      <c r="K62" s="60">
        <f t="shared" si="12"/>
        <v>1</v>
      </c>
      <c r="L62" s="44">
        <f t="shared" si="13"/>
        <v>21898250</v>
      </c>
      <c r="M62" s="62">
        <f>IF(ISBLANK(L62),"  ",IF(L76&gt;0,L62/L76,IF(L62&gt;0,1,0)))</f>
        <v>6.3816354842275838E-2</v>
      </c>
      <c r="N62" s="173"/>
      <c r="O62" s="174"/>
      <c r="P62" s="174"/>
      <c r="Q62" s="174"/>
    </row>
    <row r="63" spans="1:17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42382207</v>
      </c>
      <c r="E63" s="60">
        <f t="shared" si="9"/>
        <v>1</v>
      </c>
      <c r="F63" s="44">
        <f t="shared" si="14"/>
        <v>42382207</v>
      </c>
      <c r="G63" s="62">
        <f>IF(ISBLANK(F63),"  ",IF(F76&gt;0,F63/F76,IF(F63&gt;0,1,0)))</f>
        <v>0.1259573639407143</v>
      </c>
      <c r="H63" s="224">
        <v>0</v>
      </c>
      <c r="I63" s="58">
        <f t="shared" si="11"/>
        <v>0</v>
      </c>
      <c r="J63" s="69">
        <v>44960069</v>
      </c>
      <c r="K63" s="60">
        <f t="shared" si="12"/>
        <v>1</v>
      </c>
      <c r="L63" s="44">
        <f t="shared" si="13"/>
        <v>44960069</v>
      </c>
      <c r="M63" s="62">
        <f>IF(ISBLANK(L63),"  ",IF(L76&gt;0,L63/L76,IF(L63&gt;0,1,0)))</f>
        <v>0.13102360768724469</v>
      </c>
      <c r="N63" s="173"/>
      <c r="O63" s="174"/>
      <c r="P63" s="174"/>
      <c r="Q63" s="174"/>
    </row>
    <row r="64" spans="1:17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173"/>
      <c r="O64" s="174"/>
      <c r="P64" s="174"/>
      <c r="Q64" s="174"/>
    </row>
    <row r="65" spans="1:17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16254127</v>
      </c>
      <c r="E65" s="60">
        <f t="shared" si="9"/>
        <v>1</v>
      </c>
      <c r="F65" s="44">
        <f t="shared" si="14"/>
        <v>16254127</v>
      </c>
      <c r="G65" s="62">
        <f>IF(ISBLANK(F65),"  ",IF(F76&gt;0,F65/F76,IF(F65&gt;0,1,0)))</f>
        <v>4.8306285467332809E-2</v>
      </c>
      <c r="H65" s="224">
        <v>0</v>
      </c>
      <c r="I65" s="58">
        <f t="shared" si="11"/>
        <v>0</v>
      </c>
      <c r="J65" s="69">
        <v>19860000</v>
      </c>
      <c r="K65" s="60">
        <f t="shared" si="12"/>
        <v>1</v>
      </c>
      <c r="L65" s="44">
        <f t="shared" si="13"/>
        <v>19860000</v>
      </c>
      <c r="M65" s="62">
        <f>IF(ISBLANK(L65),"  ",IF(L76&gt;0,L65/L76,IF(L65&gt;0,1,0)))</f>
        <v>5.7876442508766598E-2</v>
      </c>
      <c r="N65" s="173"/>
      <c r="O65" s="174"/>
      <c r="P65" s="174"/>
      <c r="Q65" s="174"/>
    </row>
    <row r="66" spans="1:17" s="200" customFormat="1" ht="44.25" x14ac:dyDescent="0.55000000000000004">
      <c r="A66" s="175" t="s">
        <v>63</v>
      </c>
      <c r="B66" s="224">
        <v>4255661</v>
      </c>
      <c r="C66" s="58">
        <f t="shared" si="0"/>
        <v>0.29386530781804754</v>
      </c>
      <c r="D66" s="69">
        <v>10226011</v>
      </c>
      <c r="E66" s="60">
        <f t="shared" si="9"/>
        <v>0.70613469218195246</v>
      </c>
      <c r="F66" s="44">
        <f t="shared" si="14"/>
        <v>14481672</v>
      </c>
      <c r="G66" s="62">
        <f>IF(ISBLANK(F66),"  ",IF(F76&gt;0,F66/F76,IF(F66&gt;0,1,0)))</f>
        <v>4.3038656070318662E-2</v>
      </c>
      <c r="H66" s="224">
        <v>3776090</v>
      </c>
      <c r="I66" s="58">
        <f t="shared" si="11"/>
        <v>0.27820374254684443</v>
      </c>
      <c r="J66" s="69">
        <v>9797020</v>
      </c>
      <c r="K66" s="60">
        <f t="shared" si="12"/>
        <v>0.72179625745315557</v>
      </c>
      <c r="L66" s="44">
        <f t="shared" si="13"/>
        <v>13573110</v>
      </c>
      <c r="M66" s="62">
        <f>IF(ISBLANK(L66),"  ",IF(L76&gt;0,L66/L76,IF(L66&gt;0,1,0)))</f>
        <v>3.9555051388729355E-2</v>
      </c>
      <c r="N66" s="173"/>
      <c r="O66" s="174"/>
      <c r="P66" s="174"/>
      <c r="Q66" s="174"/>
    </row>
    <row r="67" spans="1:17" s="202" customFormat="1" ht="45" x14ac:dyDescent="0.6">
      <c r="A67" s="235" t="s">
        <v>64</v>
      </c>
      <c r="B67" s="232">
        <v>114939525</v>
      </c>
      <c r="C67" s="80">
        <f t="shared" si="0"/>
        <v>0.45904813615262635</v>
      </c>
      <c r="D67" s="91">
        <v>135447125</v>
      </c>
      <c r="E67" s="83">
        <f t="shared" si="9"/>
        <v>0.5409518638473737</v>
      </c>
      <c r="F67" s="232">
        <f>F66+F65+F64+F63+F62+F61+F60+F59+F58+F57+F56</f>
        <v>250386650</v>
      </c>
      <c r="G67" s="82">
        <f>IF(ISBLANK(F67),"  ",IF(F76&gt;0,F67/F76,IF(F67&gt;0,1,0)))</f>
        <v>0.74413402775240689</v>
      </c>
      <c r="H67" s="232">
        <v>114939525</v>
      </c>
      <c r="I67" s="80">
        <f t="shared" si="11"/>
        <v>0.44682081960533149</v>
      </c>
      <c r="J67" s="91">
        <v>142298992</v>
      </c>
      <c r="K67" s="83">
        <f t="shared" si="12"/>
        <v>0.55317918039466851</v>
      </c>
      <c r="L67" s="232">
        <f>L66+L65+L64+L63+L62+L61+L60+L59+L58+L57+L56</f>
        <v>257238517</v>
      </c>
      <c r="M67" s="82">
        <f>IF(ISBLANK(L67),"  ",IF(L76&gt;0,L67/L76,IF(L67&gt;0,1,0)))</f>
        <v>0.74965006244667065</v>
      </c>
      <c r="N67" s="243"/>
      <c r="O67" s="244"/>
      <c r="P67" s="244"/>
      <c r="Q67" s="244"/>
    </row>
    <row r="68" spans="1:17" s="200" customFormat="1" ht="45" x14ac:dyDescent="0.6">
      <c r="A68" s="189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  <c r="N68" s="174"/>
      <c r="O68" s="174"/>
      <c r="P68" s="174"/>
      <c r="Q68" s="174"/>
    </row>
    <row r="69" spans="1:17" s="200" customFormat="1" ht="44.25" x14ac:dyDescent="0.55000000000000004">
      <c r="A69" s="24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  <c r="N69" s="174"/>
      <c r="O69" s="174"/>
      <c r="P69" s="174"/>
      <c r="Q69" s="174"/>
    </row>
    <row r="70" spans="1:17" s="200" customFormat="1" ht="44.25" x14ac:dyDescent="0.55000000000000004">
      <c r="A70" s="172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  <c r="N70" s="174"/>
      <c r="O70" s="174"/>
      <c r="P70" s="174"/>
      <c r="Q70" s="174"/>
    </row>
    <row r="71" spans="1:17" s="200" customFormat="1" ht="45" x14ac:dyDescent="0.6">
      <c r="A71" s="24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  <c r="N71" s="174"/>
      <c r="O71" s="174"/>
      <c r="P71" s="174"/>
      <c r="Q71" s="174"/>
    </row>
    <row r="72" spans="1:17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22354606</v>
      </c>
      <c r="E72" s="54">
        <f>IF(ISBLANK(D72),"  ",IF(F72&gt;0,D72/F72,IF(D72&gt;0,1,0)))</f>
        <v>1</v>
      </c>
      <c r="F72" s="67">
        <f>D72+B72</f>
        <v>22354606</v>
      </c>
      <c r="G72" s="56">
        <f>IF(ISBLANK(F72),"  ",IF(F76&gt;0,F72/F76,IF(F72&gt;0,1,0)))</f>
        <v>6.6436541251692627E-2</v>
      </c>
      <c r="H72" s="207">
        <v>0</v>
      </c>
      <c r="I72" s="52">
        <f>IF(ISBLANK(H72),"  ",IF(L72&gt;0,H72/L72,IF(H72&gt;0,1,0)))</f>
        <v>0</v>
      </c>
      <c r="J72" s="59">
        <v>22500000</v>
      </c>
      <c r="K72" s="54">
        <f>IF(ISBLANK(J72),"  ",IF(L72&gt;0,J72/L72,IF(J72&gt;0,1,0)))</f>
        <v>1</v>
      </c>
      <c r="L72" s="67">
        <f>J72+H72</f>
        <v>22500000</v>
      </c>
      <c r="M72" s="56">
        <f>IF(ISBLANK(L72),"  ",IF(L76&gt;0,L72/L76,IF(L72&gt;0,1,0)))</f>
        <v>6.5569987736518051E-2</v>
      </c>
      <c r="N72" s="174"/>
      <c r="O72" s="174"/>
      <c r="P72" s="174"/>
      <c r="Q72" s="174"/>
    </row>
    <row r="73" spans="1:17" s="200" customFormat="1" ht="44.25" x14ac:dyDescent="0.55000000000000004">
      <c r="A73" s="172" t="s">
        <v>70</v>
      </c>
      <c r="B73" s="224">
        <v>0</v>
      </c>
      <c r="C73" s="58">
        <f t="shared" si="0"/>
        <v>0</v>
      </c>
      <c r="D73" s="69">
        <v>17409618</v>
      </c>
      <c r="E73" s="60">
        <f>IF(ISBLANK(D73),"  ",IF(F73&gt;0,D73/F73,IF(D73&gt;0,1,0)))</f>
        <v>1</v>
      </c>
      <c r="F73" s="44">
        <f>D73+B73</f>
        <v>17409618</v>
      </c>
      <c r="G73" s="62">
        <f>IF(ISBLANK(F73),"  ",IF(F76&gt;0,F73/F76,IF(F73&gt;0,1,0)))</f>
        <v>5.1740335053689177E-2</v>
      </c>
      <c r="H73" s="224">
        <v>0</v>
      </c>
      <c r="I73" s="58">
        <f>IF(ISBLANK(H73),"  ",IF(L73&gt;0,H73/L73,IF(H73&gt;0,1,0)))</f>
        <v>0</v>
      </c>
      <c r="J73" s="69">
        <v>16708569</v>
      </c>
      <c r="K73" s="60">
        <f>IF(ISBLANK(J73),"  ",IF(L73&gt;0,J73/L73,IF(J73&gt;0,1,0)))</f>
        <v>1</v>
      </c>
      <c r="L73" s="44">
        <f>J73+H73</f>
        <v>16708569</v>
      </c>
      <c r="M73" s="62">
        <f>IF(ISBLANK(L73),"  ",IF(L76&gt;0,L73/L76,IF(L73&gt;0,1,0)))</f>
        <v>4.8692473974434027E-2</v>
      </c>
      <c r="N73" s="174"/>
      <c r="O73" s="174"/>
      <c r="P73" s="174"/>
      <c r="Q73" s="174"/>
    </row>
    <row r="74" spans="1:17" s="202" customFormat="1" ht="45" x14ac:dyDescent="0.6">
      <c r="A74" s="247" t="s">
        <v>71</v>
      </c>
      <c r="B74" s="117">
        <v>0</v>
      </c>
      <c r="C74" s="80">
        <f t="shared" si="0"/>
        <v>0</v>
      </c>
      <c r="D74" s="95">
        <v>39764224</v>
      </c>
      <c r="E74" s="83">
        <f>IF(ISBLANK(D74),"  ",IF(F74&gt;0,D74/F74,IF(D74&gt;0,1,0)))</f>
        <v>1</v>
      </c>
      <c r="F74" s="118">
        <f>F73+F72+F71+F70+F69</f>
        <v>39764224</v>
      </c>
      <c r="G74" s="82">
        <f>IF(ISBLANK(F74),"  ",IF(F76&gt;0,F74/F76,IF(F74&gt;0,1,0)))</f>
        <v>0.11817687630538179</v>
      </c>
      <c r="H74" s="117">
        <v>0</v>
      </c>
      <c r="I74" s="80">
        <f>IF(ISBLANK(H74),"  ",IF(L74&gt;0,H74/L74,IF(H74&gt;0,1,0)))</f>
        <v>0</v>
      </c>
      <c r="J74" s="95">
        <v>39208569</v>
      </c>
      <c r="K74" s="83">
        <f>IF(ISBLANK(J74),"  ",IF(L74&gt;0,J74/L74,IF(J74&gt;0,1,0)))</f>
        <v>1</v>
      </c>
      <c r="L74" s="118">
        <f>L73+L72+L71+L70+L69</f>
        <v>39208569</v>
      </c>
      <c r="M74" s="82">
        <f>IF(ISBLANK(L74),"  ",IF(L76&gt;0,L74/L76,IF(L74&gt;0,1,0)))</f>
        <v>0.11426246171095208</v>
      </c>
      <c r="N74" s="244"/>
      <c r="O74" s="244"/>
      <c r="P74" s="244"/>
      <c r="Q74" s="244"/>
    </row>
    <row r="75" spans="1:17" s="202" customFormat="1" ht="45" x14ac:dyDescent="0.6">
      <c r="A75" s="247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  <c r="N75" s="244"/>
      <c r="O75" s="244"/>
      <c r="P75" s="244"/>
      <c r="Q75" s="244"/>
    </row>
    <row r="76" spans="1:17" s="202" customFormat="1" ht="45.75" thickBot="1" x14ac:dyDescent="0.65">
      <c r="A76" s="248" t="s">
        <v>73</v>
      </c>
      <c r="B76" s="121">
        <v>161269232</v>
      </c>
      <c r="C76" s="122">
        <f t="shared" si="0"/>
        <v>0.47928243442970042</v>
      </c>
      <c r="D76" s="121">
        <v>175211349</v>
      </c>
      <c r="E76" s="123">
        <f>IF(ISBLANK(D76),"  ",IF(F76&gt;0,D76/F76,IF(D76&gt;0,1,0)))</f>
        <v>0.52071756557029958</v>
      </c>
      <c r="F76" s="121">
        <f>F74+F67+F47+F40+F48+F75</f>
        <v>336480581</v>
      </c>
      <c r="G76" s="124">
        <f>IF(ISBLANK(F76),"  ",IF(F76&gt;0,F76/F76,IF(F76&gt;0,1,0)))</f>
        <v>1</v>
      </c>
      <c r="H76" s="121">
        <f>H40+H47+H67+H74</f>
        <v>161637234</v>
      </c>
      <c r="I76" s="122">
        <f>IF(ISBLANK(H76),"  ",IF(L76&gt;0,H76/L76,IF(H76&gt;0,1,0)))</f>
        <v>0.47104673116198659</v>
      </c>
      <c r="J76" s="121">
        <f>J40+J47+J67+J74</f>
        <v>181507561</v>
      </c>
      <c r="K76" s="123">
        <f>IF(ISBLANK(J76),"  ",IF(L76&gt;0,J76/L76,IF(J76&gt;0,1,0)))</f>
        <v>0.52895326883801341</v>
      </c>
      <c r="L76" s="121">
        <f>L74+L67+L47+L40+L48+L75</f>
        <v>343144795</v>
      </c>
      <c r="M76" s="124">
        <f>IF(ISBLANK(L76),"  ",IF(L76&gt;0,L76/L76,IF(L76&gt;0,1,0)))</f>
        <v>1</v>
      </c>
      <c r="N76" s="244"/>
      <c r="O76" s="244"/>
      <c r="P76" s="244"/>
      <c r="Q76" s="244"/>
    </row>
    <row r="77" spans="1:17" ht="21" thickTop="1" x14ac:dyDescent="0.3">
      <c r="A77" s="249"/>
      <c r="B77" s="250"/>
      <c r="C77" s="251"/>
      <c r="D77" s="250"/>
      <c r="E77" s="251"/>
      <c r="F77" s="250"/>
      <c r="G77" s="251"/>
      <c r="H77" s="250"/>
      <c r="I77" s="251"/>
      <c r="J77" s="250"/>
      <c r="K77" s="251"/>
      <c r="L77" s="250"/>
      <c r="M77" s="251"/>
      <c r="N77" s="252"/>
      <c r="O77" s="252"/>
      <c r="P77" s="252"/>
      <c r="Q77" s="252"/>
    </row>
    <row r="78" spans="1:17" s="200" customFormat="1" ht="16.5" customHeight="1" x14ac:dyDescent="0.55000000000000004">
      <c r="A78" s="253" t="s">
        <v>4</v>
      </c>
      <c r="B78" s="254"/>
      <c r="C78" s="253"/>
      <c r="D78" s="254"/>
      <c r="E78" s="253"/>
      <c r="F78" s="254"/>
      <c r="G78" s="253"/>
      <c r="H78" s="254"/>
      <c r="I78" s="253"/>
      <c r="J78" s="254"/>
      <c r="K78" s="253"/>
      <c r="L78" s="254"/>
      <c r="M78" s="253"/>
      <c r="N78" s="174"/>
      <c r="O78" s="174"/>
      <c r="P78" s="174"/>
      <c r="Q78" s="174"/>
    </row>
    <row r="79" spans="1:17" s="200" customFormat="1" ht="44.25" x14ac:dyDescent="0.55000000000000004">
      <c r="A79" s="253" t="s">
        <v>74</v>
      </c>
      <c r="B79" s="254"/>
      <c r="C79" s="253"/>
      <c r="D79" s="254"/>
      <c r="E79" s="253"/>
      <c r="F79" s="254"/>
      <c r="G79" s="253"/>
      <c r="H79" s="254"/>
      <c r="I79" s="253"/>
      <c r="J79" s="254"/>
      <c r="K79" s="253"/>
      <c r="L79" s="254"/>
      <c r="M79" s="253"/>
      <c r="N79" s="174"/>
      <c r="O79" s="174"/>
      <c r="P79" s="174"/>
      <c r="Q79" s="174"/>
    </row>
  </sheetData>
  <pageMargins left="0.25" right="0.25" top="0.75" bottom="0.75" header="0.3" footer="0.3"/>
  <pageSetup scale="1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52.140625" style="129" customWidth="1"/>
    <col min="5" max="5" width="45.5703125" style="128" customWidth="1"/>
    <col min="6" max="6" width="50.285156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50.28515625" style="129" customWidth="1"/>
    <col min="11" max="11" width="45.5703125" style="128" customWidth="1"/>
    <col min="12" max="12" width="50.285156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106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LSUE!B13+SUSLA!B13+LCTCSummary!B13-LCTCBoard!B13-Online!B13</f>
        <v>63892737.120000005</v>
      </c>
      <c r="C13" s="52">
        <f t="shared" ref="C13:C76" si="0">IF(ISBLANK(B13),"  ",IF(F13&gt;0,B13/F13,IF(B13&gt;0,1,0)))</f>
        <v>1</v>
      </c>
      <c r="D13" s="53">
        <f>LSUE!D13+SUSLA!D13+LCTCSummary!D13-LCTCBoard!D13-Online!D13</f>
        <v>0</v>
      </c>
      <c r="E13" s="54">
        <f>IF(ISBLANK(D13),"  ",IF(F13&gt;0,D13/F13,IF(D13&gt;0,1,0)))</f>
        <v>0</v>
      </c>
      <c r="F13" s="55">
        <f>D13+B13</f>
        <v>63892737.120000005</v>
      </c>
      <c r="G13" s="56">
        <f>IF(ISBLANK(F13),"  ",IF(F76&gt;0,F13/F76,IF(F13&gt;0,1,0)))</f>
        <v>0.11033502096808516</v>
      </c>
      <c r="H13" s="9">
        <f>LSUE!H13+SUSLA!H13+LCTCSummary!H13-LCTCBoard!H13-Online!H13</f>
        <v>115278983</v>
      </c>
      <c r="I13" s="52">
        <f>IF(ISBLANK(H13),"  ",IF(L13&gt;0,H13/L13,IF(H13&gt;0,1,0)))</f>
        <v>1</v>
      </c>
      <c r="J13" s="53">
        <f>LSUE!J13+SUSLA!J13+LCTCSummary!J13-LCTCBoard!J13-Online!J13</f>
        <v>0</v>
      </c>
      <c r="K13" s="54">
        <f>IF(ISBLANK(J13),"  ",IF(L13&gt;0,J13/L13,IF(J13&gt;0,1,0)))</f>
        <v>0</v>
      </c>
      <c r="L13" s="55">
        <f t="shared" ref="L13:L34" si="1">J13+H13</f>
        <v>115278983</v>
      </c>
      <c r="M13" s="56">
        <f>IF(ISBLANK(L13),"  ",IF(L76&gt;0,L13/L76,IF(L13&gt;0,1,0)))</f>
        <v>0.19357182688622837</v>
      </c>
      <c r="N13" s="57"/>
    </row>
    <row r="14" spans="1:17" s="11" customFormat="1" ht="44.25" x14ac:dyDescent="0.55000000000000004">
      <c r="A14" s="21" t="s">
        <v>13</v>
      </c>
      <c r="B14" s="9">
        <f>LSUE!B14+SUSLA!B14+LCTCSummary!B14-LCTCBoard!B14-Online!B14</f>
        <v>0</v>
      </c>
      <c r="C14" s="58">
        <f t="shared" si="0"/>
        <v>0</v>
      </c>
      <c r="D14" s="53">
        <f>LSUE!D14+SUSLA!D14+LCTCSummary!D14-LCTCBoard!D14-Online!D14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LSUE!H14+SUSLA!H14+LCTCSummary!H14-LCTCBoard!H14-Online!H14</f>
        <v>0</v>
      </c>
      <c r="I14" s="58">
        <f>IF(ISBLANK(H14),"  ",IF(L14&gt;0,H14/L14,IF(H14&gt;0,1,0)))</f>
        <v>0</v>
      </c>
      <c r="J14" s="53">
        <f>LSUE!J14+SUSLA!J14+LCTCSummary!J14-LCTCBoard!J14-Online!J14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199">
        <f>LSUE!B15+SUSLA!B15+LCTCSummary!B15-LCTCBoard!B15-Online!B15</f>
        <v>59626522</v>
      </c>
      <c r="C15" s="137">
        <f t="shared" si="0"/>
        <v>0.99294149439966983</v>
      </c>
      <c r="D15" s="138">
        <f>LSUE!D15+SUSLA!D15+LCTCSummary!D15-LCTCBoard!D15-Online!D15</f>
        <v>423866</v>
      </c>
      <c r="E15" s="64">
        <f>IF(ISBLANK(D15),"  ",IF(F15&gt;0,D15/F15,IF(D15&gt;0,1,0)))</f>
        <v>7.0585056003301758E-3</v>
      </c>
      <c r="F15" s="48">
        <f>D15+B15</f>
        <v>60050388</v>
      </c>
      <c r="G15" s="65">
        <f>IF(ISBLANK(F15),"  ",IF(F76&gt;0,F15/F76,IF(F15&gt;0,1,0)))</f>
        <v>0.10369974926379627</v>
      </c>
      <c r="H15" s="199">
        <f>LSUE!H15+SUSLA!H15+LCTCSummary!H15-LCTCBoard!H15-Online!H15</f>
        <v>6798074</v>
      </c>
      <c r="I15" s="137">
        <f>IF(ISBLANK(H15),"  ",IF(L15&gt;0,H15/L15,IF(H15&gt;0,1,0)))</f>
        <v>0.88308763984342054</v>
      </c>
      <c r="J15" s="138">
        <f>LSUE!J15+SUSLA!J15+LCTCSummary!J15-LCTCBoard!J15-Online!J15</f>
        <v>900000</v>
      </c>
      <c r="K15" s="64">
        <f>IF(ISBLANK(J15),"  ",IF(L15&gt;0,J15/L15,IF(J15&gt;0,1,0)))</f>
        <v>0.11691236015657942</v>
      </c>
      <c r="L15" s="48">
        <f t="shared" si="1"/>
        <v>7698074</v>
      </c>
      <c r="M15" s="65">
        <f>IF(ISBLANK(L15),"  ",IF(L76&gt;0,L15/L76,IF(L15&gt;0,1,0)))</f>
        <v>1.2926295920613522E-2</v>
      </c>
      <c r="N15" s="35"/>
    </row>
    <row r="16" spans="1:17" s="11" customFormat="1" ht="44.25" x14ac:dyDescent="0.55000000000000004">
      <c r="A16" s="66" t="s">
        <v>15</v>
      </c>
      <c r="B16" s="9">
        <f>LSUE!B16+SUSLA!B16+LCTCSummary!B16-LCTCBoard!B16-Online!B16</f>
        <v>53194440</v>
      </c>
      <c r="C16" s="52">
        <f t="shared" si="0"/>
        <v>1</v>
      </c>
      <c r="D16" s="53">
        <f>LSUE!D16+SUSLA!D16+LCTCSummary!D16-LCTCBoard!D16-Online!D16</f>
        <v>0</v>
      </c>
      <c r="E16" s="54">
        <f>IF(ISBLANK(D16),"  ",IF(F16&gt;0,D16/F16,IF(D16&gt;0,1,0)))</f>
        <v>0</v>
      </c>
      <c r="F16" s="67">
        <f t="shared" ref="F16:F39" si="2">D16+B16</f>
        <v>53194440</v>
      </c>
      <c r="G16" s="56">
        <f>IF(ISBLANK(F16),"  ",IF(F76&gt;0,F16/F76,IF(F16&gt;0,1,0)))</f>
        <v>9.1860357175844648E-2</v>
      </c>
      <c r="H16" s="9">
        <f>LSUE!H16+SUSLA!H16+LCTCSummary!H16-LCTCBoard!H16-Online!H16</f>
        <v>0</v>
      </c>
      <c r="I16" s="52">
        <f t="shared" ref="I16:I34" si="3">IF(ISBLANK(H16),"  ",IF(L16&gt;0,H16/L16,IF(H16&gt;0,1,0)))</f>
        <v>0</v>
      </c>
      <c r="J16" s="53">
        <f>LSUE!J16+SUSLA!J16+LCTCSummary!J16-LCTCBoard!J16-Online!J16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LSUE!B17+SUSLA!B17+LCTCSummary!B17-LCTCBoard!B17-Online!B17</f>
        <v>5678307</v>
      </c>
      <c r="C17" s="58">
        <f t="shared" si="0"/>
        <v>1</v>
      </c>
      <c r="D17" s="53">
        <f>LSUE!D17+SUSLA!D17+LCTCSummary!D17-LCTCBoard!D17-Online!D17</f>
        <v>0</v>
      </c>
      <c r="E17" s="54">
        <f t="shared" ref="E17:E34" si="5">IF(ISBLANK(D17),"  ",IF(F17&gt;0,D17/F17,IF(D17&gt;0,1,0)))</f>
        <v>0</v>
      </c>
      <c r="F17" s="44">
        <f t="shared" si="2"/>
        <v>5678307</v>
      </c>
      <c r="G17" s="62">
        <f>IF(ISBLANK(F17),"  ",IF(F76&gt;0,F17/F76,IF(F17&gt;0,1,0)))</f>
        <v>9.805748667982948E-3</v>
      </c>
      <c r="H17" s="9">
        <f>LSUE!H17+SUSLA!H17+LCTCSummary!H17-LCTCBoard!H17-Online!H17</f>
        <v>5910538</v>
      </c>
      <c r="I17" s="58">
        <f t="shared" si="3"/>
        <v>1</v>
      </c>
      <c r="J17" s="53">
        <f>LSUE!J17+SUSLA!J17+LCTCSummary!J17-LCTCBoard!J17-Online!J17</f>
        <v>0</v>
      </c>
      <c r="K17" s="60">
        <f t="shared" si="4"/>
        <v>0</v>
      </c>
      <c r="L17" s="44">
        <f t="shared" si="1"/>
        <v>5910538</v>
      </c>
      <c r="M17" s="62">
        <f>IF(ISBLANK(L17),"  ",IF(L76&gt;0,L17/L76,IF(L17&gt;0,1,0)))</f>
        <v>9.924737439264834E-3</v>
      </c>
      <c r="N17" s="35"/>
    </row>
    <row r="18" spans="1:14" s="11" customFormat="1" ht="44.25" x14ac:dyDescent="0.55000000000000004">
      <c r="A18" s="68" t="s">
        <v>17</v>
      </c>
      <c r="B18" s="9">
        <f>LSUE!B18+SUSLA!B18+LCTCSummary!B18-LCTCBoard!B18-Online!B18</f>
        <v>0</v>
      </c>
      <c r="C18" s="58">
        <f t="shared" si="0"/>
        <v>0</v>
      </c>
      <c r="D18" s="53">
        <f>LSUE!D18+SUSLA!D18+LCTCSummary!D18-LCTCBoard!D18-Online!D18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LSUE!H18+SUSLA!H18+LCTCSummary!H18-LCTCBoard!H18-Online!H18</f>
        <v>0</v>
      </c>
      <c r="I18" s="58">
        <f t="shared" si="3"/>
        <v>0</v>
      </c>
      <c r="J18" s="53">
        <f>LSUE!J18+SUSLA!J18+LCTCSummary!J18-LCTCBoard!J18-Online!J18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35"/>
    </row>
    <row r="19" spans="1:14" s="11" customFormat="1" ht="44.25" x14ac:dyDescent="0.55000000000000004">
      <c r="A19" s="68" t="s">
        <v>18</v>
      </c>
      <c r="B19" s="9">
        <f>LSUE!B19+SUSLA!B19+LCTCSummary!B19-LCTCBoard!B19-Online!B19</f>
        <v>136076</v>
      </c>
      <c r="C19" s="58">
        <f t="shared" si="0"/>
        <v>1</v>
      </c>
      <c r="D19" s="53">
        <f>LSUE!D19+SUSLA!D19+LCTCSummary!D19-LCTCBoard!D19-Online!D19</f>
        <v>0</v>
      </c>
      <c r="E19" s="54">
        <f t="shared" si="5"/>
        <v>0</v>
      </c>
      <c r="F19" s="44">
        <f t="shared" si="2"/>
        <v>136076</v>
      </c>
      <c r="G19" s="62">
        <f>IF(ISBLANK(F19),"  ",IF(F76&gt;0,F19/F76,IF(F19&gt;0,1,0)))</f>
        <v>2.3498677611908755E-4</v>
      </c>
      <c r="H19" s="9">
        <f>LSUE!H19+SUSLA!H19+LCTCSummary!H19-LCTCBoard!H19-Online!H19</f>
        <v>132411</v>
      </c>
      <c r="I19" s="58">
        <f t="shared" si="3"/>
        <v>1</v>
      </c>
      <c r="J19" s="53">
        <f>LSUE!J19+SUSLA!J19+LCTCSummary!J19-LCTCBoard!J19-Online!J19</f>
        <v>0</v>
      </c>
      <c r="K19" s="60">
        <f t="shared" si="4"/>
        <v>0</v>
      </c>
      <c r="L19" s="44">
        <f t="shared" si="1"/>
        <v>132411</v>
      </c>
      <c r="M19" s="62">
        <f>IF(ISBLANK(L19),"  ",IF(L76&gt;0,L19/L76,IF(L19&gt;0,1,0)))</f>
        <v>2.2233922006262307E-4</v>
      </c>
      <c r="N19" s="35"/>
    </row>
    <row r="20" spans="1:14" s="11" customFormat="1" ht="44.25" x14ac:dyDescent="0.55000000000000004">
      <c r="A20" s="68" t="s">
        <v>19</v>
      </c>
      <c r="B20" s="9">
        <f>LSUE!B20+SUSLA!B20+LCTCSummary!B20-LCTCBoard!B20-Online!B20</f>
        <v>291826</v>
      </c>
      <c r="C20" s="58">
        <f t="shared" si="0"/>
        <v>1</v>
      </c>
      <c r="D20" s="53">
        <f>LSUE!D20+SUSLA!D20+LCTCSummary!D20-LCTCBoard!D20-Online!D20</f>
        <v>0</v>
      </c>
      <c r="E20" s="54">
        <f t="shared" si="5"/>
        <v>0</v>
      </c>
      <c r="F20" s="44">
        <f>D20+B20</f>
        <v>291826</v>
      </c>
      <c r="G20" s="62">
        <f>IF(ISBLANK(F20),"  ",IF(F77&gt;0,F20/F77,IF(F20&gt;0,1,0)))</f>
        <v>1</v>
      </c>
      <c r="H20" s="9">
        <f>LSUE!H20+SUSLA!H20+LCTCSummary!H20-LCTCBoard!H20-Online!H20</f>
        <v>435225</v>
      </c>
      <c r="I20" s="58">
        <f t="shared" si="3"/>
        <v>1</v>
      </c>
      <c r="J20" s="53">
        <f>LSUE!J20+SUSLA!J20+LCTCSummary!J20-LCTCBoard!J20-Online!J20</f>
        <v>0</v>
      </c>
      <c r="K20" s="60">
        <f t="shared" si="4"/>
        <v>0</v>
      </c>
      <c r="L20" s="44">
        <f t="shared" si="1"/>
        <v>435225</v>
      </c>
      <c r="M20" s="62">
        <f>IF(ISBLANK(L20),"  ",IF(L77&gt;0,L20/L77,IF(L20&gt;0,1,0)))</f>
        <v>1</v>
      </c>
      <c r="N20" s="35"/>
    </row>
    <row r="21" spans="1:14" s="11" customFormat="1" ht="44.25" x14ac:dyDescent="0.55000000000000004">
      <c r="A21" s="68" t="s">
        <v>20</v>
      </c>
      <c r="B21" s="9">
        <f>LSUE!B21+SUSLA!B21+LCTCSummary!B21-LCTCBoard!B21-Online!B21</f>
        <v>0</v>
      </c>
      <c r="C21" s="58">
        <f t="shared" si="0"/>
        <v>0</v>
      </c>
      <c r="D21" s="53">
        <f>LSUE!D21+SUSLA!D21+LCTCSummary!D21-LCTCBoard!D21-Online!D21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LSUE!H21+SUSLA!H21+LCTCSummary!H21-LCTCBoard!H21-Online!H21</f>
        <v>0</v>
      </c>
      <c r="I21" s="58">
        <f t="shared" si="3"/>
        <v>0</v>
      </c>
      <c r="J21" s="53">
        <f>LSUE!J21+SUSLA!J21+LCTCSummary!J21-LCTCBoard!J21-Online!J21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35"/>
    </row>
    <row r="22" spans="1:14" s="11" customFormat="1" ht="44.25" x14ac:dyDescent="0.55000000000000004">
      <c r="A22" s="68" t="s">
        <v>21</v>
      </c>
      <c r="B22" s="9">
        <f>LSUE!B22+SUSLA!B22+LCTCSummary!B22-LCTCBoard!B22-Online!B22</f>
        <v>0</v>
      </c>
      <c r="C22" s="58">
        <f t="shared" si="0"/>
        <v>0</v>
      </c>
      <c r="D22" s="53">
        <f>LSUE!D22+SUSLA!D22+LCTCSummary!D22-LCTCBoard!D22-Online!D22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LSUE!H22+SUSLA!H22+LCTCSummary!H22-LCTCBoard!H22-Online!H22</f>
        <v>0</v>
      </c>
      <c r="I22" s="58">
        <f t="shared" si="3"/>
        <v>0</v>
      </c>
      <c r="J22" s="53">
        <f>LSUE!J22+SUSLA!J22+LCTCSummary!J22-LCTCBoard!J22-Online!J22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35"/>
    </row>
    <row r="23" spans="1:14" s="11" customFormat="1" ht="44.25" x14ac:dyDescent="0.55000000000000004">
      <c r="A23" s="68" t="s">
        <v>22</v>
      </c>
      <c r="B23" s="9">
        <f>LSUE!B23+SUSLA!B23+LCTCSummary!B23-LCTCBoard!B23-Online!B23</f>
        <v>0</v>
      </c>
      <c r="C23" s="58">
        <f t="shared" si="0"/>
        <v>0</v>
      </c>
      <c r="D23" s="53">
        <f>LSUE!D23+SUSLA!D23+LCTCSummary!D23-LCTCBoard!D23-Online!D23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LSUE!H23+SUSLA!H23+LCTCSummary!H23-LCTCBoard!H23-Online!H23</f>
        <v>0</v>
      </c>
      <c r="I23" s="58">
        <f t="shared" si="3"/>
        <v>0</v>
      </c>
      <c r="J23" s="53">
        <f>LSUE!J23+SUSLA!J23+LCTCSummary!J23-LCTCBoard!J23-Online!J23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35"/>
    </row>
    <row r="24" spans="1:14" s="11" customFormat="1" ht="44.25" x14ac:dyDescent="0.55000000000000004">
      <c r="A24" s="68" t="s">
        <v>23</v>
      </c>
      <c r="B24" s="9">
        <f>LSUE!B24+SUSLA!B24+LCTCSummary!B24-LCTCBoard!B24-Online!B24</f>
        <v>0</v>
      </c>
      <c r="C24" s="58">
        <f t="shared" si="0"/>
        <v>0</v>
      </c>
      <c r="D24" s="53">
        <f>LSUE!D24+SUSLA!D24+LCTCSummary!D24-LCTCBoard!D24-Online!D24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LSUE!H24+SUSLA!H24+LCTCSummary!H24-LCTCBoard!H24-Online!H24</f>
        <v>0</v>
      </c>
      <c r="I24" s="58">
        <f t="shared" si="3"/>
        <v>0</v>
      </c>
      <c r="J24" s="53">
        <f>LSUE!J24+SUSLA!J24+LCTCSummary!J24-LCTCBoard!J24-Online!J24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35"/>
    </row>
    <row r="25" spans="1:14" s="11" customFormat="1" ht="44.25" x14ac:dyDescent="0.55000000000000004">
      <c r="A25" s="68" t="s">
        <v>24</v>
      </c>
      <c r="B25" s="9">
        <f>LSUE!B25+SUSLA!B25+LCTCSummary!B25-LCTCBoard!B25-Online!B25</f>
        <v>0</v>
      </c>
      <c r="C25" s="58">
        <f t="shared" si="0"/>
        <v>0</v>
      </c>
      <c r="D25" s="53">
        <f>LSUE!D25+SUSLA!D25+LCTCSummary!D25-LCTCBoard!D25-Online!D25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LSUE!H25+SUSLA!H25+LCTCSummary!H25-LCTCBoard!H25-Online!H25</f>
        <v>0</v>
      </c>
      <c r="I25" s="58">
        <f t="shared" si="3"/>
        <v>0</v>
      </c>
      <c r="J25" s="53">
        <f>LSUE!J25+SUSLA!J25+LCTCSummary!J25-LCTCBoard!J25-Online!J25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35"/>
    </row>
    <row r="26" spans="1:14" s="11" customFormat="1" ht="44.25" x14ac:dyDescent="0.55000000000000004">
      <c r="A26" s="68" t="s">
        <v>25</v>
      </c>
      <c r="B26" s="9">
        <f>LSUE!B26+SUSLA!B26+LCTCSummary!B26-LCTCBoard!B26-Online!B26</f>
        <v>0</v>
      </c>
      <c r="C26" s="58">
        <f t="shared" si="0"/>
        <v>0</v>
      </c>
      <c r="D26" s="53">
        <f>LSUE!D26+SUSLA!D26+LCTCSummary!D26-LCTCBoard!D26-Online!D26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LSUE!H26+SUSLA!H26+LCTCSummary!H26-LCTCBoard!H26-Online!H26</f>
        <v>0</v>
      </c>
      <c r="I26" s="58">
        <f t="shared" si="3"/>
        <v>0</v>
      </c>
      <c r="J26" s="53">
        <f>LSUE!J26+SUSLA!J26+LCTCSummary!J26-LCTCBoard!J26-Online!J26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LSUE!B27+SUSLA!B27+LCTCSummary!B27-LCTCBoard!B27-Online!B27</f>
        <v>0</v>
      </c>
      <c r="C27" s="58">
        <f t="shared" si="0"/>
        <v>0</v>
      </c>
      <c r="D27" s="53">
        <f>LSUE!D27+SUSLA!D27+LCTCSummary!D27-LCTCBoard!D27-Online!D27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LSUE!H27+SUSLA!H27+LCTCSummary!H27-LCTCBoard!H27-Online!H27</f>
        <v>0</v>
      </c>
      <c r="I27" s="58">
        <f t="shared" si="3"/>
        <v>0</v>
      </c>
      <c r="J27" s="53">
        <f>LSUE!J27+SUSLA!J27+LCTCSummary!J27-LCTCBoard!J27-Online!J27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LSUE!B28+SUSLA!B28+LCTCSummary!B28-LCTCBoard!B28-Online!B28</f>
        <v>0</v>
      </c>
      <c r="C28" s="58">
        <f t="shared" si="0"/>
        <v>0</v>
      </c>
      <c r="D28" s="53">
        <f>LSUE!D28+SUSLA!D28+LCTCSummary!D28-LCTCBoard!D28-Online!D28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LSUE!H28+SUSLA!H28+LCTCSummary!H28-LCTCBoard!H28-Online!H28</f>
        <v>0</v>
      </c>
      <c r="I28" s="58">
        <f t="shared" si="3"/>
        <v>0</v>
      </c>
      <c r="J28" s="53">
        <f>LSUE!J28+SUSLA!J28+LCTCSummary!J28-LCTCBoard!J28-Online!J28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LSUE!B29+SUSLA!B29+LCTCSummary!B29-LCTCBoard!B29-Online!B29</f>
        <v>0</v>
      </c>
      <c r="C29" s="58">
        <f t="shared" si="0"/>
        <v>0</v>
      </c>
      <c r="D29" s="53">
        <f>LSUE!D29+SUSLA!D29+LCTCSummary!D29-LCTCBoard!D29-Online!D29</f>
        <v>423866</v>
      </c>
      <c r="E29" s="54">
        <f t="shared" si="5"/>
        <v>1</v>
      </c>
      <c r="F29" s="44">
        <f t="shared" si="2"/>
        <v>423866</v>
      </c>
      <c r="G29" s="62">
        <f>IF(ISBLANK(F29),"  ",IF(F76&gt;0,F29/F76,IF(F29&gt;0,1,0)))</f>
        <v>7.319652609313411E-4</v>
      </c>
      <c r="H29" s="9">
        <f>LSUE!H29+SUSLA!H29+LCTCSummary!H29-LCTCBoard!H29-Online!H29</f>
        <v>0</v>
      </c>
      <c r="I29" s="58">
        <f t="shared" si="3"/>
        <v>0</v>
      </c>
      <c r="J29" s="53">
        <f>LSUE!J29+SUSLA!J29+LCTCSummary!J29-LCTCBoard!J29-Online!J29</f>
        <v>900000</v>
      </c>
      <c r="K29" s="60">
        <f t="shared" si="4"/>
        <v>1</v>
      </c>
      <c r="L29" s="44">
        <f t="shared" si="1"/>
        <v>900000</v>
      </c>
      <c r="M29" s="62">
        <f>IF(ISBLANK(L29),"  ",IF(L76&gt;0,L29/L76,IF(L29&gt;0,1,0)))</f>
        <v>1.5112437641612915E-3</v>
      </c>
      <c r="N29" s="35"/>
    </row>
    <row r="30" spans="1:14" s="11" customFormat="1" ht="44.25" x14ac:dyDescent="0.55000000000000004">
      <c r="A30" s="70" t="s">
        <v>29</v>
      </c>
      <c r="B30" s="9">
        <f>LSUE!B30+SUSLA!B30+LCTCSummary!B30-LCTCBoard!B30-Online!B30</f>
        <v>0</v>
      </c>
      <c r="C30" s="58">
        <f t="shared" si="0"/>
        <v>0</v>
      </c>
      <c r="D30" s="53">
        <f>LSUE!D30+SUSLA!D30+LCTCSummary!D30-LCTCBoard!D30-Online!D30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LSUE!H30+SUSLA!H30+LCTCSummary!H30-LCTCBoard!H30-Online!H30</f>
        <v>0</v>
      </c>
      <c r="I30" s="58">
        <f t="shared" si="3"/>
        <v>0</v>
      </c>
      <c r="J30" s="53">
        <f>LSUE!J30+SUSLA!J30+LCTCSummary!J30-LCTCBoard!J30-Online!J30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LSUE!B31+SUSLA!B31+LCTCSummary!B31-LCTCBoard!B31-Online!B31</f>
        <v>325873</v>
      </c>
      <c r="C31" s="58">
        <f t="shared" si="0"/>
        <v>1</v>
      </c>
      <c r="D31" s="53">
        <f>LSUE!D31+SUSLA!D31+LCTCSummary!D31-LCTCBoard!D31-Online!D31</f>
        <v>0</v>
      </c>
      <c r="E31" s="54">
        <f>IF(ISBLANK(D31),"  ",IF(F31&gt;0,D31/F31,IF(D31&gt;0,1,0)))</f>
        <v>0</v>
      </c>
      <c r="F31" s="44">
        <f t="shared" si="2"/>
        <v>325873</v>
      </c>
      <c r="G31" s="62">
        <f>IF(ISBLANK(F31),"  ",IF(F78&gt;0,F31/F78,IF(F31&gt;0,1,0)))</f>
        <v>1</v>
      </c>
      <c r="H31" s="9">
        <f>LSUE!H31+SUSLA!H31+LCTCSummary!H31-LCTCBoard!H31-Online!H31</f>
        <v>319900</v>
      </c>
      <c r="I31" s="58">
        <f t="shared" si="3"/>
        <v>1</v>
      </c>
      <c r="J31" s="53">
        <f>LSUE!J31+SUSLA!J31+LCTCSummary!J31-LCTCBoard!J31-Online!J31</f>
        <v>0</v>
      </c>
      <c r="K31" s="60">
        <f>IF(ISBLANK(J31),"  ",IF(L31&gt;0,J31/L31,IF(J31&gt;0,1,0)))</f>
        <v>0</v>
      </c>
      <c r="L31" s="44">
        <f t="shared" si="1"/>
        <v>319900</v>
      </c>
      <c r="M31" s="62">
        <f>IF(ISBLANK(L31),"  ",IF(L78&gt;0,L31/L78,IF(L31&gt;0,1,0)))</f>
        <v>1</v>
      </c>
      <c r="N31" s="35"/>
    </row>
    <row r="32" spans="1:14" s="11" customFormat="1" ht="44.25" x14ac:dyDescent="0.55000000000000004">
      <c r="A32" s="70" t="s">
        <v>31</v>
      </c>
      <c r="B32" s="9">
        <f>LSUE!B32+SUSLA!B32+LCTCSummary!B32-LCTCBoard!B32-Online!B32</f>
        <v>0</v>
      </c>
      <c r="C32" s="58">
        <f t="shared" si="0"/>
        <v>0</v>
      </c>
      <c r="D32" s="53">
        <f>LSUE!D32+SUSLA!D32+LCTCSummary!D32-LCTCBoard!D32-Online!D32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LSUE!H32+SUSLA!H32+LCTCSummary!H32-LCTCBoard!H32-Online!H32</f>
        <v>0</v>
      </c>
      <c r="I32" s="58">
        <f t="shared" si="3"/>
        <v>0</v>
      </c>
      <c r="J32" s="53">
        <f>LSUE!J32+SUSLA!J32+LCTCSummary!J32-LCTCBoard!J32-Online!J32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LSUE!B33+SUSLA!B33+LCTCSummary!B33-LCTCBoard!B33-Online!B33</f>
        <v>0</v>
      </c>
      <c r="C33" s="58">
        <f>IF(ISBLANK(B33),"  ",IF(F33&gt;0,B33/F33,IF(B33&gt;0,1,0)))</f>
        <v>0</v>
      </c>
      <c r="D33" s="53">
        <f>LSUE!D33+SUSLA!D33+LCTCSummary!D33-LCTCBoard!D33-Online!D33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LSUE!H33+SUSLA!H33+LCTCSummary!H33-LCTCBoard!H33-Online!H33</f>
        <v>0</v>
      </c>
      <c r="I33" s="58">
        <f>IF(ISBLANK(H33),"  ",IF(L33&gt;0,H33/L33,IF(H33&gt;0,1,0)))</f>
        <v>0</v>
      </c>
      <c r="J33" s="53">
        <f>LSUE!J33+SUSLA!J33+LCTCSummary!J33-LCTCBoard!J33-Online!J33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LSUE!B34+SUSLA!B34+LCTCSummary!B34-LCTCBoard!B34-Online!B34</f>
        <v>0</v>
      </c>
      <c r="C34" s="58">
        <f t="shared" si="0"/>
        <v>0</v>
      </c>
      <c r="D34" s="53">
        <f>LSUE!D34+SUSLA!D34+LCTCSummary!D34-LCTCBoard!D34-Online!D34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LSUE!H34+SUSLA!H34+LCTCSummary!H34-LCTCBoard!H34-Online!H34</f>
        <v>0</v>
      </c>
      <c r="I34" s="58">
        <f t="shared" si="3"/>
        <v>0</v>
      </c>
      <c r="J34" s="53">
        <f>LSUE!J34+SUSLA!J34+LCTCSummary!J34-LCTCBoard!J34-Online!J34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9"/>
      <c r="I35" s="73" t="s">
        <v>4</v>
      </c>
      <c r="J35" s="53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LSUE!B36+SUSLA!B36+LCTCSummary!B36-LCTCBoard!B36-Online!B36</f>
        <v>0</v>
      </c>
      <c r="C36" s="58">
        <f t="shared" si="0"/>
        <v>0</v>
      </c>
      <c r="D36" s="53">
        <f>LSUE!D36+SUSLA!D36+LCTCSummary!D36-LCTCBoard!D36-Online!D36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LSUE!H36+SUSLA!H36+LCTCSummary!H36-LCTCBoard!H36-Online!H36</f>
        <v>0</v>
      </c>
      <c r="I36" s="58">
        <f>IF(ISBLANK(H36),"  ",IF(L36&gt;0,H36/L36,IF(H36&gt;0,1,0)))</f>
        <v>0</v>
      </c>
      <c r="J36" s="53">
        <f>LSUE!J36+SUSLA!J36+LCTCSummary!J36-LCTCBoard!J36-Online!J36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LSUE!B38+SUSLA!B38+LCTCSummary!B38-LCTCBoard!B38-Online!B38</f>
        <v>0</v>
      </c>
      <c r="C38" s="58">
        <f t="shared" si="0"/>
        <v>0</v>
      </c>
      <c r="D38" s="53">
        <f>LSUE!D38+SUSLA!D38+LCTCSummary!D38-LCTCBoard!D38-Online!D38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LSUE!H38+SUSLA!H38+LCTCSummary!H38-LCTCBoard!H38-Online!H38</f>
        <v>0</v>
      </c>
      <c r="I38" s="58">
        <f>IF(ISBLANK(H38),"  ",IF(L38&gt;0,H38/L38,IF(H38&gt;0,1,0)))</f>
        <v>0</v>
      </c>
      <c r="J38" s="53">
        <f>LSUE!J38+SUSLA!J38+LCTCSummary!J38-LCTCBoard!J38-Online!J38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76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123519259.12</v>
      </c>
      <c r="C40" s="80">
        <f t="shared" si="0"/>
        <v>0.99658015723268545</v>
      </c>
      <c r="D40" s="141">
        <f>D39+D38+D36+D34+D29+D28+D26+D27+D25+D24+D23+D22+D21+D20+D19+D18+D17+D16+D14+D13+D30+D31+D32</f>
        <v>423866</v>
      </c>
      <c r="E40" s="81">
        <f>IF(ISBLANK(D40),"  ",IF(F40&gt;0,D40/F40,IF(D40&gt;0,1,0)))</f>
        <v>3.4198427673145957E-3</v>
      </c>
      <c r="F40" s="79">
        <f>F39+F38+F36+F34+F29+F28+F26+F27+F25+F24+F23+F22+F21+F20+F19+F18+F17+F16+F14+F13+F30+F31+F32</f>
        <v>123943125.12</v>
      </c>
      <c r="G40" s="82">
        <f>IF(ISBLANK(F40),"  ",IF(F76&gt;0,F40/F76,IF(F40&gt;0,1,0)))</f>
        <v>0.21403477023188144</v>
      </c>
      <c r="H40" s="79">
        <f>H39+H38+H36+H34+H29+H28+H26+H27+H25+H24+H23+H22+H21+H20+H19+H18+H17+H16+H14+H13+H30+H31+H32</f>
        <v>122077057</v>
      </c>
      <c r="I40" s="80">
        <f>IF(ISBLANK(H40),"  ",IF(L40&gt;0,H40/L40,IF(H40&gt;0,1,0)))</f>
        <v>0.99268156173228317</v>
      </c>
      <c r="J40" s="141">
        <f>J39+J38+J36+J34+J29+J28+J26+J27+J25+J24+J23+J22+J21+J20+J19+J18+J17+J16+J14+J13+J30+J31+J32</f>
        <v>900000</v>
      </c>
      <c r="K40" s="83">
        <f>IF(ISBLANK(J40),"  ",IF(L40&gt;0,J40/L40,IF(J40&gt;0,1,0)))</f>
        <v>7.3184382677168799E-3</v>
      </c>
      <c r="L40" s="79">
        <f>L39+L38+L36+L34+L29+L28+L26+L27+L25+L24+L23+L22+L21+L20+L19+L18+L17+L16+L14+L13+L30+L31+L32</f>
        <v>122977057</v>
      </c>
      <c r="M40" s="82">
        <f>IF(ISBLANK(L40),"  ",IF(L76&gt;0,L40/L76,IF(L40&gt;0,1,0)))</f>
        <v>0.20649812280684188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63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LSUE!B42+SUSLA!B42+LCTCSummary!B42-LCTCBoard!B42-Online!B42</f>
        <v>0</v>
      </c>
      <c r="C42" s="52">
        <f t="shared" si="0"/>
        <v>0</v>
      </c>
      <c r="D42" s="53">
        <f>LSUE!D42+SUSLA!D42+LCTCSummary!D42-LCTCBoard!D42-Online!D42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LSUE!H42+SUSLA!H42+LCTCSummary!H42-LCTCBoard!H42-Online!H42</f>
        <v>0</v>
      </c>
      <c r="I42" s="52">
        <f t="shared" ref="I42:I48" si="7">IF(ISBLANK(H42),"  ",IF(L42&gt;0,H42/L42,IF(H42&gt;0,1,0)))</f>
        <v>0</v>
      </c>
      <c r="J42" s="53">
        <f>LSUE!J42+SUSLA!J42+LCTCSummary!J42-LCTCBoard!J42-Online!J42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LSUE!B43+SUSLA!B43+LCTCSummary!B43-LCTCBoard!B43-Online!B43</f>
        <v>0</v>
      </c>
      <c r="C43" s="58">
        <f t="shared" si="0"/>
        <v>0</v>
      </c>
      <c r="D43" s="53">
        <f>LSUE!D43+SUSLA!D43+LCTCSummary!D43-LCTCBoard!D43-Online!D43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LSUE!H43+SUSLA!H43+LCTCSummary!H43-LCTCBoard!H43-Online!H43</f>
        <v>0</v>
      </c>
      <c r="I43" s="58">
        <f t="shared" si="7"/>
        <v>0</v>
      </c>
      <c r="J43" s="53">
        <f>LSUE!J43+SUSLA!J43+LCTCSummary!J43-LCTCBoard!J43-Online!J43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LSUE!B44+SUSLA!B44+LCTCSummary!B44-LCTCBoard!B44-Online!B44</f>
        <v>0</v>
      </c>
      <c r="C44" s="58">
        <f t="shared" si="0"/>
        <v>0</v>
      </c>
      <c r="D44" s="53">
        <f>LSUE!D44+SUSLA!D44+LCTCSummary!D44-LCTCBoard!D44-Online!D44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LSUE!H44+SUSLA!H44+LCTCSummary!H44-LCTCBoard!H44-Online!H44</f>
        <v>0</v>
      </c>
      <c r="I44" s="58">
        <f t="shared" si="7"/>
        <v>0</v>
      </c>
      <c r="J44" s="53">
        <f>LSUE!J44+SUSLA!J44+LCTCSummary!J44-LCTCBoard!J44-Online!J44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LSUE!B45+SUSLA!B45+LCTCSummary!B45-LCTCBoard!B45-Online!B45</f>
        <v>0</v>
      </c>
      <c r="C45" s="58">
        <f t="shared" si="0"/>
        <v>0</v>
      </c>
      <c r="D45" s="53">
        <f>LSUE!D45+SUSLA!D45+LCTCSummary!D45-LCTCBoard!D45-Online!D45</f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9">
        <f>LSUE!H45+SUSLA!H45+LCTCSummary!H45-LCTCBoard!H45-Online!H45</f>
        <v>0</v>
      </c>
      <c r="I45" s="58">
        <f t="shared" si="7"/>
        <v>0</v>
      </c>
      <c r="J45" s="53">
        <f>LSUE!J45+SUSLA!J45+LCTCSummary!J45-LCTCBoard!J45-Online!J45</f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35"/>
    </row>
    <row r="46" spans="1:14" s="11" customFormat="1" ht="44.25" x14ac:dyDescent="0.55000000000000004">
      <c r="A46" s="88" t="s">
        <v>43</v>
      </c>
      <c r="B46" s="9">
        <f>LSUE!B46+SUSLA!B46+LCTCSummary!B46-LCTCBoard!B46-Online!B46</f>
        <v>0</v>
      </c>
      <c r="C46" s="58">
        <f t="shared" si="0"/>
        <v>0</v>
      </c>
      <c r="D46" s="53">
        <f>LSUE!D46+SUSLA!D46+LCTCSummary!D46-LCTCBoard!D46-Online!D46</f>
        <v>13430</v>
      </c>
      <c r="E46" s="60">
        <f t="shared" si="6"/>
        <v>1</v>
      </c>
      <c r="F46" s="78">
        <f>D46+B46</f>
        <v>13430</v>
      </c>
      <c r="G46" s="62">
        <f>IF(ISBLANK(F46),"  ",IF(F76&gt;0,F46/F76,IF(F46&gt;0,1,0)))</f>
        <v>2.31919839154542E-5</v>
      </c>
      <c r="H46" s="9">
        <f>LSUE!H46+SUSLA!H46+LCTCSummary!H46-LCTCBoard!H46-Online!H46</f>
        <v>0</v>
      </c>
      <c r="I46" s="58">
        <f t="shared" si="7"/>
        <v>0</v>
      </c>
      <c r="J46" s="53">
        <f>LSUE!J46+SUSLA!J46+LCTCSummary!J46-LCTCBoard!J46-Online!J46</f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35"/>
    </row>
    <row r="47" spans="1:14" s="85" customFormat="1" ht="45" x14ac:dyDescent="0.6">
      <c r="A47" s="86" t="s">
        <v>44</v>
      </c>
      <c r="B47" s="143">
        <f>B46+B45+B44+B43+B42</f>
        <v>0</v>
      </c>
      <c r="C47" s="80">
        <f t="shared" si="0"/>
        <v>0</v>
      </c>
      <c r="D47" s="144">
        <f>D46+D45+D44+D43+D42</f>
        <v>13430</v>
      </c>
      <c r="E47" s="83">
        <f t="shared" si="6"/>
        <v>1</v>
      </c>
      <c r="F47" s="92">
        <f>F46+F45+F44+F43+F42</f>
        <v>13430</v>
      </c>
      <c r="G47" s="82">
        <f>IF(ISBLANK(F47),"  ",IF(F76&gt;0,F47/F76,IF(F47&gt;0,1,0)))</f>
        <v>2.31919839154542E-5</v>
      </c>
      <c r="H47" s="143">
        <f>H46+H45+H44+H43+H42</f>
        <v>0</v>
      </c>
      <c r="I47" s="80">
        <f t="shared" si="7"/>
        <v>0</v>
      </c>
      <c r="J47" s="144">
        <f>J46+J45+J44+J43+J42</f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84"/>
    </row>
    <row r="48" spans="1:14" s="85" customFormat="1" ht="45" x14ac:dyDescent="0.6">
      <c r="A48" s="93" t="s">
        <v>45</v>
      </c>
      <c r="B48" s="133">
        <f>LSUE!B48+SUSLA!B48+LCTCSummary!B48-LCTCBoard!B48-Online!B48</f>
        <v>0</v>
      </c>
      <c r="C48" s="80">
        <f t="shared" si="0"/>
        <v>0</v>
      </c>
      <c r="D48" s="142">
        <f>LSUE!D48+SUSLA!D48+LCTCSummary!D48-LCTCBoard!D48-Online!D48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LSUE!H48+SUSLA!H48+LCTCSummary!H48-LCTCBoard!H48-Online!H48</f>
        <v>0</v>
      </c>
      <c r="I48" s="80">
        <f t="shared" si="7"/>
        <v>0</v>
      </c>
      <c r="J48" s="142">
        <f>LSUE!J48+SUSLA!J48+LCTCSummary!J48-LCTCBoard!J48-Online!J48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LSUE!B50+SUSLA!B50+LCTCSummary!B50-LCTCBoard!B50-Online!B50</f>
        <v>160886919.39999998</v>
      </c>
      <c r="C50" s="52">
        <f t="shared" si="0"/>
        <v>0.99108190547370467</v>
      </c>
      <c r="D50" s="53">
        <f>LSUE!D50+SUSLA!D50+LCTCSummary!D50-LCTCBoard!D50-Online!D50</f>
        <v>1447715.62</v>
      </c>
      <c r="E50" s="54">
        <f t="shared" ref="E50:E67" si="9">IF(ISBLANK(D50),"  ",IF(F50&gt;0,D50/F50,IF(D50&gt;0,1,0)))</f>
        <v>8.918094526295257E-3</v>
      </c>
      <c r="F50" s="101">
        <f t="shared" ref="F50:F55" si="10">D50+B50</f>
        <v>162334635.01999998</v>
      </c>
      <c r="G50" s="56">
        <f>IF(ISBLANK(F50),"  ",IF(F76&gt;0,F50/F76,IF(F50&gt;0,1,0)))</f>
        <v>0.2803322594419187</v>
      </c>
      <c r="H50" s="9">
        <f>LSUE!H50+SUSLA!H50+LCTCSummary!H50-LCTCBoard!H50-Online!H50</f>
        <v>172577128.38000003</v>
      </c>
      <c r="I50" s="52">
        <f t="shared" ref="I50:I67" si="11">IF(ISBLANK(H50),"  ",IF(L50&gt;0,H50/L50,IF(H50&gt;0,1,0)))</f>
        <v>0.99902491276835947</v>
      </c>
      <c r="J50" s="53">
        <f>LSUE!J50+SUSLA!J50+LCTCSummary!J50-LCTCBoard!J50-Online!J50</f>
        <v>168442</v>
      </c>
      <c r="K50" s="54">
        <f t="shared" ref="K50:K67" si="12">IF(ISBLANK(J50),"  ",IF(L50&gt;0,J50/L50,IF(J50&gt;0,1,0)))</f>
        <v>9.7508723164053837E-4</v>
      </c>
      <c r="L50" s="101">
        <f t="shared" ref="L50:L66" si="13">J50+H50</f>
        <v>172745570.38000003</v>
      </c>
      <c r="M50" s="56">
        <f>IF(ISBLANK(L50),"  ",IF(L76&gt;0,L50/L76,IF(L50&gt;0,1,0)))</f>
        <v>0.29006740669251169</v>
      </c>
      <c r="N50" s="35"/>
    </row>
    <row r="51" spans="1:14" s="11" customFormat="1" ht="44.25" x14ac:dyDescent="0.55000000000000004">
      <c r="A51" s="41" t="s">
        <v>48</v>
      </c>
      <c r="B51" s="9">
        <f>LSUE!B51+SUSLA!B51+LCTCSummary!B51-LCTCBoard!B51-Online!B51</f>
        <v>5479346.5</v>
      </c>
      <c r="C51" s="58">
        <f t="shared" si="0"/>
        <v>1</v>
      </c>
      <c r="D51" s="53">
        <f>LSUE!D51+SUSLA!D51+LCTCSummary!D51-LCTCBoard!D51-Online!D51</f>
        <v>0</v>
      </c>
      <c r="E51" s="60">
        <f t="shared" si="9"/>
        <v>0</v>
      </c>
      <c r="F51" s="102">
        <f t="shared" si="10"/>
        <v>5479346.5</v>
      </c>
      <c r="G51" s="62">
        <f>IF(ISBLANK(F51),"  ",IF(F76&gt;0,F51/F76,IF(F51&gt;0,1,0)))</f>
        <v>9.462167974326155E-3</v>
      </c>
      <c r="H51" s="9">
        <f>LSUE!H51+SUSLA!H51+LCTCSummary!H51-LCTCBoard!H51-Online!H51</f>
        <v>5539037.165</v>
      </c>
      <c r="I51" s="58">
        <f t="shared" si="11"/>
        <v>1</v>
      </c>
      <c r="J51" s="53">
        <f>LSUE!J51+SUSLA!J51+LCTCSummary!J51-LCTCBoard!J51-Online!J51</f>
        <v>0</v>
      </c>
      <c r="K51" s="60">
        <f t="shared" si="12"/>
        <v>0</v>
      </c>
      <c r="L51" s="102">
        <f t="shared" si="13"/>
        <v>5539037.165</v>
      </c>
      <c r="M51" s="62">
        <f>IF(ISBLANK(L51),"  ",IF(L76&gt;0,L51/L76,IF(L51&gt;0,1,0)))</f>
        <v>9.3009281945154315E-3</v>
      </c>
      <c r="N51" s="35"/>
    </row>
    <row r="52" spans="1:14" s="11" customFormat="1" ht="44.25" x14ac:dyDescent="0.55000000000000004">
      <c r="A52" s="103" t="s">
        <v>49</v>
      </c>
      <c r="B52" s="9">
        <f>LSUE!B52+SUSLA!B52+LCTCSummary!B52-LCTCBoard!B52-Online!B52</f>
        <v>1026518</v>
      </c>
      <c r="C52" s="58">
        <f t="shared" si="0"/>
        <v>0.1164654148576004</v>
      </c>
      <c r="D52" s="53">
        <f>LSUE!D52+SUSLA!D52+LCTCSummary!D52-LCTCBoard!D52-Online!D52</f>
        <v>7787411.8799999999</v>
      </c>
      <c r="E52" s="60">
        <f t="shared" si="9"/>
        <v>0.88353458514239969</v>
      </c>
      <c r="F52" s="106">
        <f t="shared" si="10"/>
        <v>8813929.879999999</v>
      </c>
      <c r="G52" s="62">
        <f>IF(ISBLANK(F52),"  ",IF(F76&gt;0,F52/F76,IF(F52&gt;0,1,0)))</f>
        <v>1.5220589725160175E-2</v>
      </c>
      <c r="H52" s="9">
        <f>LSUE!H52+SUSLA!H52+LCTCSummary!H52-LCTCBoard!H52-Online!H52</f>
        <v>1083000</v>
      </c>
      <c r="I52" s="58">
        <f t="shared" si="11"/>
        <v>0.11744229549262326</v>
      </c>
      <c r="J52" s="53">
        <f>LSUE!J52+SUSLA!J52+LCTCSummary!J52-LCTCBoard!J52-Online!J52</f>
        <v>8138550</v>
      </c>
      <c r="K52" s="60">
        <f t="shared" si="12"/>
        <v>0.88255770450737669</v>
      </c>
      <c r="L52" s="106">
        <f t="shared" si="13"/>
        <v>9221550</v>
      </c>
      <c r="M52" s="62">
        <f>IF(ISBLANK(L52),"  ",IF(L76&gt;0,L52/L76,IF(L52&gt;0,1,0)))</f>
        <v>1.5484455481557287E-2</v>
      </c>
      <c r="N52" s="35"/>
    </row>
    <row r="53" spans="1:14" s="11" customFormat="1" ht="44.25" x14ac:dyDescent="0.55000000000000004">
      <c r="A53" s="103" t="s">
        <v>50</v>
      </c>
      <c r="B53" s="9">
        <f>LSUE!B53+SUSLA!B53+LCTCSummary!B53-LCTCBoard!B53-Online!B53</f>
        <v>2787602.92</v>
      </c>
      <c r="C53" s="58">
        <f t="shared" si="0"/>
        <v>0.76073876848338995</v>
      </c>
      <c r="D53" s="53">
        <f>LSUE!D53+SUSLA!D53+LCTCSummary!D53-LCTCBoard!D53-Online!D53</f>
        <v>876733.69</v>
      </c>
      <c r="E53" s="60">
        <f t="shared" si="9"/>
        <v>0.23926123151661002</v>
      </c>
      <c r="F53" s="106">
        <f t="shared" si="10"/>
        <v>3664336.61</v>
      </c>
      <c r="G53" s="62">
        <f>IF(ISBLANK(F53),"  ",IF(F76&gt;0,F53/F76,IF(F53&gt;0,1,0)))</f>
        <v>6.327865653010422E-3</v>
      </c>
      <c r="H53" s="9">
        <f>LSUE!H53+SUSLA!H53+LCTCSummary!H53-LCTCBoard!H53-Online!H53</f>
        <v>2889785.3305000002</v>
      </c>
      <c r="I53" s="58">
        <f t="shared" si="11"/>
        <v>0.76681413512533392</v>
      </c>
      <c r="J53" s="53">
        <f>LSUE!J53+SUSLA!J53+LCTCSummary!J53-LCTCBoard!J53-Online!J53</f>
        <v>878775</v>
      </c>
      <c r="K53" s="60">
        <f t="shared" si="12"/>
        <v>0.23318586487466608</v>
      </c>
      <c r="L53" s="106">
        <f t="shared" si="13"/>
        <v>3768560.3305000002</v>
      </c>
      <c r="M53" s="62">
        <f>IF(ISBLANK(L53),"  ",IF(L76&gt;0,L53/L76,IF(L53&gt;0,1,0)))</f>
        <v>6.3280147770374898E-3</v>
      </c>
      <c r="N53" s="35"/>
    </row>
    <row r="54" spans="1:14" s="11" customFormat="1" ht="44.25" x14ac:dyDescent="0.55000000000000004">
      <c r="A54" s="103" t="s">
        <v>51</v>
      </c>
      <c r="B54" s="9">
        <f>LSUE!B54+SUSLA!B54+LCTCSummary!B54-LCTCBoard!B54-Online!B54</f>
        <v>0</v>
      </c>
      <c r="C54" s="58">
        <f>IF(ISBLANK(B54),"  ",IF(F54&gt;0,B54/F54,IF(B54&gt;0,1,0)))</f>
        <v>0</v>
      </c>
      <c r="D54" s="53">
        <f>LSUE!D54+SUSLA!D54+LCTCSummary!D54-LCTCBoard!D54-Online!D54</f>
        <v>2185510.79</v>
      </c>
      <c r="E54" s="60">
        <f>IF(ISBLANK(D54),"  ",IF(F54&gt;0,D54/F54,IF(D54&gt;0,1,0)))</f>
        <v>1</v>
      </c>
      <c r="F54" s="106">
        <f t="shared" si="10"/>
        <v>2185510.79</v>
      </c>
      <c r="G54" s="62">
        <f>IF(ISBLANK(F54),"  ",IF(F78&gt;0,F54/F78,IF(F54&gt;0,1,0)))</f>
        <v>1</v>
      </c>
      <c r="H54" s="9">
        <f>LSUE!H54+SUSLA!H54+LCTCSummary!H54-LCTCBoard!H54-Online!H54</f>
        <v>0</v>
      </c>
      <c r="I54" s="58">
        <f>IF(ISBLANK(H54),"  ",IF(L54&gt;0,H54/L54,IF(H54&gt;0,1,0)))</f>
        <v>0</v>
      </c>
      <c r="J54" s="53">
        <f>LSUE!J54+SUSLA!J54+LCTCSummary!J54-LCTCBoard!J54-Online!J54</f>
        <v>1109510</v>
      </c>
      <c r="K54" s="60">
        <f>IF(ISBLANK(J54),"  ",IF(L54&gt;0,J54/L54,IF(J54&gt;0,1,0)))</f>
        <v>1</v>
      </c>
      <c r="L54" s="106">
        <f t="shared" si="13"/>
        <v>1109510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LSUE!B55+SUSLA!B55+LCTCSummary!B55-LCTCBoard!B55-Online!B55</f>
        <v>10574838.34</v>
      </c>
      <c r="C55" s="58">
        <f t="shared" si="0"/>
        <v>0.29489217851259902</v>
      </c>
      <c r="D55" s="53">
        <f>LSUE!D55+SUSLA!D55+LCTCSummary!D55-LCTCBoard!D55-Online!D55</f>
        <v>25285178</v>
      </c>
      <c r="E55" s="60">
        <f t="shared" si="9"/>
        <v>0.70510782148740081</v>
      </c>
      <c r="F55" s="102">
        <f t="shared" si="10"/>
        <v>35860016.340000004</v>
      </c>
      <c r="G55" s="62">
        <f>IF(ISBLANK(F55),"  ",IF(F76&gt;0,F55/F76,IF(F55&gt;0,1,0)))</f>
        <v>6.1925906341415107E-2</v>
      </c>
      <c r="H55" s="9">
        <f>LSUE!H55+SUSLA!H55+LCTCSummary!H55-LCTCBoard!H55-Online!H55</f>
        <v>11715295.734999999</v>
      </c>
      <c r="I55" s="58">
        <f t="shared" si="11"/>
        <v>0.31561345612098102</v>
      </c>
      <c r="J55" s="53">
        <f>LSUE!J55+SUSLA!J55+LCTCSummary!J55-LCTCBoard!J55-Online!J55</f>
        <v>25403830.550000001</v>
      </c>
      <c r="K55" s="60">
        <f t="shared" si="12"/>
        <v>0.68438654387901909</v>
      </c>
      <c r="L55" s="102">
        <f t="shared" si="13"/>
        <v>37119126.284999996</v>
      </c>
      <c r="M55" s="62">
        <f>IF(ISBLANK(L55),"  ",IF(L76&gt;0,L55/L76,IF(L55&gt;0,1,0)))</f>
        <v>6.2328942365913034E-2</v>
      </c>
      <c r="N55" s="35"/>
    </row>
    <row r="56" spans="1:14" s="85" customFormat="1" ht="45" x14ac:dyDescent="0.6">
      <c r="A56" s="93" t="s">
        <v>53</v>
      </c>
      <c r="B56" s="143">
        <f>B55+B53+B52+B51+B50</f>
        <v>180755225.15999997</v>
      </c>
      <c r="C56" s="80">
        <f t="shared" si="0"/>
        <v>0.82786968514311488</v>
      </c>
      <c r="D56" s="144">
        <f>D55+D53+D52+D51+D50+D54</f>
        <v>37582549.979999997</v>
      </c>
      <c r="E56" s="83">
        <f t="shared" si="9"/>
        <v>0.17213031485688521</v>
      </c>
      <c r="F56" s="107">
        <f>F55+F53+F52+F51+F50+F54</f>
        <v>218337775.13999996</v>
      </c>
      <c r="G56" s="82">
        <f>IF(ISBLANK(F56),"  ",IF(F76&gt;0,F56/F76,IF(F56&gt;0,1,0)))</f>
        <v>0.37704290165174498</v>
      </c>
      <c r="H56" s="143">
        <f>H55+H53+H52+H51+H50</f>
        <v>193804246.61050004</v>
      </c>
      <c r="I56" s="80">
        <f t="shared" si="11"/>
        <v>0.84445060648205461</v>
      </c>
      <c r="J56" s="144">
        <f>J55+J53+J52+J51+J50+J54</f>
        <v>35699107.549999997</v>
      </c>
      <c r="K56" s="83">
        <f t="shared" si="12"/>
        <v>0.15554939351794533</v>
      </c>
      <c r="L56" s="102">
        <f t="shared" si="13"/>
        <v>229503354.16050005</v>
      </c>
      <c r="M56" s="82">
        <f>IF(ISBLANK(L56),"  ",IF(L76&gt;0,L56/L76,IF(L56&gt;0,1,0)))</f>
        <v>0.38537279203239566</v>
      </c>
      <c r="N56" s="84"/>
    </row>
    <row r="57" spans="1:14" s="11" customFormat="1" ht="44.25" x14ac:dyDescent="0.55000000000000004">
      <c r="A57" s="51" t="s">
        <v>54</v>
      </c>
      <c r="B57" s="9">
        <f>LSUE!B57+SUSLA!B57+LCTCSummary!B57-LCTCBoard!B57-Online!B57</f>
        <v>0</v>
      </c>
      <c r="C57" s="58">
        <f t="shared" si="0"/>
        <v>0</v>
      </c>
      <c r="D57" s="53">
        <f>LSUE!D57+SUSLA!D57+LCTCSummary!D57-LCTCBoard!D57-Online!D57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LSUE!H57+SUSLA!H57+LCTCSummary!H57-LCTCBoard!H57-Online!H57</f>
        <v>0</v>
      </c>
      <c r="I57" s="58">
        <f t="shared" si="11"/>
        <v>0</v>
      </c>
      <c r="J57" s="53">
        <f>LSUE!J57+SUSLA!J57+LCTCSummary!J57-LCTCBoard!J57-Online!J57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LSUE!B58+SUSLA!B58+LCTCSummary!B58-LCTCBoard!B58-Online!B58</f>
        <v>0</v>
      </c>
      <c r="C58" s="58">
        <f t="shared" si="0"/>
        <v>0</v>
      </c>
      <c r="D58" s="53">
        <f>LSUE!D58+SUSLA!D58+LCTCSummary!D58-LCTCBoard!D58-Online!D58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LSUE!H58+SUSLA!H58+LCTCSummary!H58-LCTCBoard!H58-Online!H58</f>
        <v>0</v>
      </c>
      <c r="I58" s="58">
        <f t="shared" si="11"/>
        <v>0</v>
      </c>
      <c r="J58" s="53">
        <f>LSUE!J58+SUSLA!J58+LCTCSummary!J58-LCTCBoard!J58-Online!J58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35"/>
    </row>
    <row r="59" spans="1:14" s="11" customFormat="1" ht="44.25" x14ac:dyDescent="0.55000000000000004">
      <c r="A59" s="89" t="s">
        <v>56</v>
      </c>
      <c r="B59" s="9">
        <f>LSUE!B59+SUSLA!B59+LCTCSummary!B59-LCTCBoard!B59-Online!B59</f>
        <v>111022.23</v>
      </c>
      <c r="C59" s="58">
        <f t="shared" si="0"/>
        <v>9.2759372391430034E-2</v>
      </c>
      <c r="D59" s="53">
        <f>LSUE!D59+SUSLA!D59+LCTCSummary!D59-LCTCBoard!D59-Online!D59</f>
        <v>1085862</v>
      </c>
      <c r="E59" s="60">
        <f t="shared" si="9"/>
        <v>0.90724062760856994</v>
      </c>
      <c r="F59" s="44">
        <f t="shared" si="14"/>
        <v>1196884.23</v>
      </c>
      <c r="G59" s="62">
        <f>IF(ISBLANK(F59),"  ",IF(F76&gt;0,F59/F76,IF(F59&gt;0,1,0)))</f>
        <v>2.0668741482368419E-3</v>
      </c>
      <c r="H59" s="9">
        <f>LSUE!H59+SUSLA!H59+LCTCSummary!H59-LCTCBoard!H59-Online!H59</f>
        <v>105023.29664499999</v>
      </c>
      <c r="I59" s="58">
        <f t="shared" si="11"/>
        <v>0.49791702709685193</v>
      </c>
      <c r="J59" s="53">
        <f>LSUE!J59+SUSLA!J59+LCTCSummary!J59-LCTCBoard!J59-Online!J59</f>
        <v>105902</v>
      </c>
      <c r="K59" s="60">
        <f t="shared" si="12"/>
        <v>0.50208297290314807</v>
      </c>
      <c r="L59" s="44">
        <f t="shared" si="13"/>
        <v>210925.29664499999</v>
      </c>
      <c r="M59" s="62">
        <f>IF(ISBLANK(L59),"  ",IF(L76&gt;0,L59/L76,IF(L59&gt;0,1,0)))</f>
        <v>3.541772658429187E-4</v>
      </c>
      <c r="N59" s="35"/>
    </row>
    <row r="60" spans="1:14" s="11" customFormat="1" ht="44.25" x14ac:dyDescent="0.55000000000000004">
      <c r="A60" s="88" t="s">
        <v>57</v>
      </c>
      <c r="B60" s="9">
        <f>LSUE!B60+SUSLA!B60+LCTCSummary!B60-LCTCBoard!B60-Online!B60</f>
        <v>0</v>
      </c>
      <c r="C60" s="58">
        <f t="shared" si="0"/>
        <v>0</v>
      </c>
      <c r="D60" s="53">
        <f>LSUE!D60+SUSLA!D60+LCTCSummary!D60-LCTCBoard!D60-Online!D60</f>
        <v>19242716.920000002</v>
      </c>
      <c r="E60" s="60">
        <f t="shared" si="9"/>
        <v>1</v>
      </c>
      <c r="F60" s="78">
        <f t="shared" si="14"/>
        <v>19242716.920000002</v>
      </c>
      <c r="G60" s="62">
        <f>IF(ISBLANK(F60),"  ",IF(F76&gt;0,F60/F76,IF(F60&gt;0,1,0)))</f>
        <v>3.3229842241122742E-2</v>
      </c>
      <c r="H60" s="9">
        <f>LSUE!H60+SUSLA!H60+LCTCSummary!H60-LCTCBoard!H60-Online!H60</f>
        <v>0</v>
      </c>
      <c r="I60" s="58">
        <f t="shared" si="11"/>
        <v>0</v>
      </c>
      <c r="J60" s="53">
        <f>LSUE!J60+SUSLA!J60+LCTCSummary!J60-LCTCBoard!J60-Online!J60</f>
        <v>20560185.980000004</v>
      </c>
      <c r="K60" s="60">
        <f t="shared" si="12"/>
        <v>1</v>
      </c>
      <c r="L60" s="78">
        <f t="shared" si="13"/>
        <v>20560185.980000004</v>
      </c>
      <c r="M60" s="62">
        <f>IF(ISBLANK(L60),"  ",IF(L76&gt;0,L60/L76,IF(L60&gt;0,1,0)))</f>
        <v>3.4523836502523796E-2</v>
      </c>
      <c r="N60" s="35"/>
    </row>
    <row r="61" spans="1:14" s="11" customFormat="1" ht="44.25" x14ac:dyDescent="0.55000000000000004">
      <c r="A61" s="112" t="s">
        <v>58</v>
      </c>
      <c r="B61" s="9">
        <f>LSUE!B61+SUSLA!B61+LCTCSummary!B61-LCTCBoard!B61-Online!B61</f>
        <v>0</v>
      </c>
      <c r="C61" s="58">
        <f t="shared" si="0"/>
        <v>0</v>
      </c>
      <c r="D61" s="53">
        <f>LSUE!D61+SUSLA!D61+LCTCSummary!D61-LCTCBoard!D61-Online!D61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9">
        <f>LSUE!H61+SUSLA!H61+LCTCSummary!H61-LCTCBoard!H61-Online!H61</f>
        <v>0</v>
      </c>
      <c r="I61" s="58">
        <f t="shared" si="11"/>
        <v>0</v>
      </c>
      <c r="J61" s="53">
        <f>LSUE!J61+SUSLA!J61+LCTCSummary!J61-LCTCBoard!J61-Online!J61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35"/>
    </row>
    <row r="62" spans="1:14" s="11" customFormat="1" ht="44.25" x14ac:dyDescent="0.55000000000000004">
      <c r="A62" s="112" t="s">
        <v>59</v>
      </c>
      <c r="B62" s="9">
        <f>LSUE!B62+SUSLA!B62+LCTCSummary!B62-LCTCBoard!B62-Online!B62</f>
        <v>0</v>
      </c>
      <c r="C62" s="58">
        <f t="shared" si="0"/>
        <v>0</v>
      </c>
      <c r="D62" s="53">
        <f>LSUE!D62+SUSLA!D62+LCTCSummary!D62-LCTCBoard!D62-Online!D62</f>
        <v>67774.250000000058</v>
      </c>
      <c r="E62" s="60">
        <f t="shared" si="9"/>
        <v>1</v>
      </c>
      <c r="F62" s="44">
        <f t="shared" si="14"/>
        <v>67774.250000000058</v>
      </c>
      <c r="G62" s="62">
        <f>IF(ISBLANK(F62),"  ",IF(F76&gt;0,F62/F76,IF(F62&gt;0,1,0)))</f>
        <v>1.1703792374400396E-4</v>
      </c>
      <c r="H62" s="9">
        <f>LSUE!H62+SUSLA!H62+LCTCSummary!H62-LCTCBoard!H62-Online!H62</f>
        <v>0</v>
      </c>
      <c r="I62" s="58">
        <f t="shared" si="11"/>
        <v>0</v>
      </c>
      <c r="J62" s="53">
        <f>LSUE!J62+SUSLA!J62+LCTCSummary!J62-LCTCBoard!J62-Online!J62</f>
        <v>53282</v>
      </c>
      <c r="K62" s="60">
        <f t="shared" si="12"/>
        <v>1</v>
      </c>
      <c r="L62" s="44">
        <f t="shared" si="13"/>
        <v>53282</v>
      </c>
      <c r="M62" s="62">
        <f>IF(ISBLANK(L62),"  ",IF(L76&gt;0,L62/L76,IF(L62&gt;0,1,0)))</f>
        <v>8.9468989157824366E-5</v>
      </c>
      <c r="N62" s="35"/>
    </row>
    <row r="63" spans="1:14" s="11" customFormat="1" ht="44.25" x14ac:dyDescent="0.55000000000000004">
      <c r="A63" s="113" t="s">
        <v>60</v>
      </c>
      <c r="B63" s="9">
        <f>LSUE!B63+SUSLA!B63+LCTCSummary!B63-LCTCBoard!B63-Online!B63</f>
        <v>0</v>
      </c>
      <c r="C63" s="58">
        <f t="shared" si="0"/>
        <v>0</v>
      </c>
      <c r="D63" s="53">
        <f>LSUE!D63+SUSLA!D63+LCTCSummary!D63-LCTCBoard!D63-Online!D63</f>
        <v>4339364.4000000004</v>
      </c>
      <c r="E63" s="60">
        <f t="shared" si="9"/>
        <v>1</v>
      </c>
      <c r="F63" s="44">
        <f t="shared" si="14"/>
        <v>4339364.4000000004</v>
      </c>
      <c r="G63" s="62">
        <f>IF(ISBLANK(F63),"  ",IF(F76&gt;0,F63/F76,IF(F63&gt;0,1,0)))</f>
        <v>7.4935569149735355E-3</v>
      </c>
      <c r="H63" s="9">
        <f>LSUE!H63+SUSLA!H63+LCTCSummary!H63-LCTCBoard!H63-Online!H63</f>
        <v>0</v>
      </c>
      <c r="I63" s="58">
        <f t="shared" si="11"/>
        <v>0</v>
      </c>
      <c r="J63" s="53">
        <f>LSUE!J63+SUSLA!J63+LCTCSummary!J63-LCTCBoard!J63-Online!J63</f>
        <v>5082950</v>
      </c>
      <c r="K63" s="60">
        <f t="shared" si="12"/>
        <v>1</v>
      </c>
      <c r="L63" s="44">
        <f t="shared" si="13"/>
        <v>5082950</v>
      </c>
      <c r="M63" s="62">
        <f>IF(ISBLANK(L63),"  ",IF(L76&gt;0,L63/L76,IF(L63&gt;0,1,0)))</f>
        <v>8.5350849900484842E-3</v>
      </c>
      <c r="N63" s="35"/>
    </row>
    <row r="64" spans="1:14" s="11" customFormat="1" ht="44.25" x14ac:dyDescent="0.55000000000000004">
      <c r="A64" s="113" t="s">
        <v>61</v>
      </c>
      <c r="B64" s="9">
        <f>LSUE!B64+SUSLA!B64+LCTCSummary!B64-LCTCBoard!B64-Online!B64</f>
        <v>0</v>
      </c>
      <c r="C64" s="58">
        <f t="shared" si="0"/>
        <v>0</v>
      </c>
      <c r="D64" s="53">
        <f>LSUE!D64+SUSLA!D64+LCTCSummary!D64-LCTCBoard!D64-Online!D64</f>
        <v>167203.46000000002</v>
      </c>
      <c r="E64" s="60">
        <f t="shared" si="9"/>
        <v>1</v>
      </c>
      <c r="F64" s="44">
        <f t="shared" si="14"/>
        <v>167203.46000000002</v>
      </c>
      <c r="G64" s="62">
        <f>IF(ISBLANK(F64),"  ",IF(F76&gt;0,F64/F76,IF(F64&gt;0,1,0)))</f>
        <v>2.8874013067224798E-4</v>
      </c>
      <c r="H64" s="9">
        <f>LSUE!H64+SUSLA!H64+LCTCSummary!H64-LCTCBoard!H64-Online!H64</f>
        <v>0</v>
      </c>
      <c r="I64" s="58">
        <f t="shared" si="11"/>
        <v>0</v>
      </c>
      <c r="J64" s="53">
        <f>LSUE!J64+SUSLA!J64+LCTCSummary!J64-LCTCBoard!J64-Online!J64</f>
        <v>68440</v>
      </c>
      <c r="K64" s="60">
        <f t="shared" si="12"/>
        <v>1</v>
      </c>
      <c r="L64" s="44">
        <f t="shared" si="13"/>
        <v>68440</v>
      </c>
      <c r="M64" s="62">
        <f>IF(ISBLANK(L64),"  ",IF(L76&gt;0,L64/L76,IF(L64&gt;0,1,0)))</f>
        <v>1.1492169246577643E-4</v>
      </c>
      <c r="N64" s="35"/>
    </row>
    <row r="65" spans="1:14" s="11" customFormat="1" ht="44.25" x14ac:dyDescent="0.55000000000000004">
      <c r="A65" s="89" t="s">
        <v>62</v>
      </c>
      <c r="B65" s="9">
        <f>LSUE!B65+SUSLA!B65+LCTCSummary!B65-LCTCBoard!B65-Online!B65</f>
        <v>0</v>
      </c>
      <c r="C65" s="58">
        <f t="shared" si="0"/>
        <v>0</v>
      </c>
      <c r="D65" s="53">
        <f>LSUE!D65+SUSLA!D65+LCTCSummary!D65-LCTCBoard!D65-Online!D65</f>
        <v>8488122.9100000001</v>
      </c>
      <c r="E65" s="60">
        <f t="shared" si="9"/>
        <v>1</v>
      </c>
      <c r="F65" s="44">
        <f t="shared" si="14"/>
        <v>8488122.9100000001</v>
      </c>
      <c r="G65" s="62">
        <f>IF(ISBLANK(F65),"  ",IF(F76&gt;0,F65/F76,IF(F65&gt;0,1,0)))</f>
        <v>1.4657960536196449E-2</v>
      </c>
      <c r="H65" s="9">
        <f>LSUE!H65+SUSLA!H65+LCTCSummary!H65-LCTCBoard!H65-Online!H65</f>
        <v>0</v>
      </c>
      <c r="I65" s="58">
        <f t="shared" si="11"/>
        <v>0</v>
      </c>
      <c r="J65" s="53">
        <f>LSUE!J65+SUSLA!J65+LCTCSummary!J65-LCTCBoard!J65-Online!J65</f>
        <v>6658891.0300000003</v>
      </c>
      <c r="K65" s="60">
        <f t="shared" si="12"/>
        <v>1</v>
      </c>
      <c r="L65" s="44">
        <f t="shared" si="13"/>
        <v>6658891.0300000003</v>
      </c>
      <c r="M65" s="62">
        <f>IF(ISBLANK(L65),"  ",IF(L76&gt;0,L65/L76,IF(L65&gt;0,1,0)))</f>
        <v>1.1181341717018956E-2</v>
      </c>
      <c r="N65" s="35"/>
    </row>
    <row r="66" spans="1:14" s="11" customFormat="1" ht="44.25" x14ac:dyDescent="0.55000000000000004">
      <c r="A66" s="88" t="s">
        <v>63</v>
      </c>
      <c r="B66" s="9">
        <f>LSUE!B66+SUSLA!B66+LCTCSummary!B66-LCTCBoard!B66-Online!B66</f>
        <v>2059090.6800000002</v>
      </c>
      <c r="C66" s="58">
        <f t="shared" si="0"/>
        <v>0.34822332008436058</v>
      </c>
      <c r="D66" s="53">
        <f>LSUE!D66+SUSLA!D66+LCTCSummary!D66-LCTCBoard!D66-Online!D66</f>
        <v>3854041.96</v>
      </c>
      <c r="E66" s="60">
        <f t="shared" si="9"/>
        <v>0.65177667991563937</v>
      </c>
      <c r="F66" s="44">
        <f t="shared" si="14"/>
        <v>5913132.6400000006</v>
      </c>
      <c r="G66" s="62">
        <f>IF(ISBLANK(F66),"  ",IF(F76&gt;0,F66/F76,IF(F66&gt;0,1,0)))</f>
        <v>1.0211264115921612E-2</v>
      </c>
      <c r="H66" s="9">
        <f>LSUE!H66+SUSLA!H66+LCTCSummary!H66-LCTCBoard!H66-Online!H66</f>
        <v>1967582.0995</v>
      </c>
      <c r="I66" s="58">
        <f t="shared" si="11"/>
        <v>0.36002619960619131</v>
      </c>
      <c r="J66" s="53">
        <f>LSUE!J66+SUSLA!J66+LCTCSummary!J66-LCTCBoard!J66-Online!J66</f>
        <v>3497526</v>
      </c>
      <c r="K66" s="60">
        <f t="shared" si="12"/>
        <v>0.63997380039380858</v>
      </c>
      <c r="L66" s="44">
        <f t="shared" si="13"/>
        <v>5465108.0995000005</v>
      </c>
      <c r="M66" s="62">
        <f>IF(ISBLANK(L66),"  ",IF(L76&gt;0,L66/L76,IF(L66&gt;0,1,0)))</f>
        <v>9.1767894842630475E-3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182925338.06999996</v>
      </c>
      <c r="C67" s="80">
        <f t="shared" si="0"/>
        <v>0.70969244415191346</v>
      </c>
      <c r="D67" s="91">
        <f>D66+D65+D64+D63+D62+D61+D60+D59+D58+D57+D56</f>
        <v>74827635.879999995</v>
      </c>
      <c r="E67" s="83">
        <f t="shared" si="9"/>
        <v>0.29030755584808648</v>
      </c>
      <c r="F67" s="90">
        <f>F66+F65+F64+F63+F62+F61+F60+F59+F58+F57+F56</f>
        <v>257752973.94999996</v>
      </c>
      <c r="G67" s="82">
        <f>IF(ISBLANK(F67),"  ",IF(F76&gt;0,F67/F76,IF(F67&gt;0,1,0)))</f>
        <v>0.4451081776626124</v>
      </c>
      <c r="H67" s="90">
        <f>H66+H65+H64+H63+H62+H61+H60+H59+H58+H57+H56</f>
        <v>195876852.00664502</v>
      </c>
      <c r="I67" s="80">
        <f t="shared" si="11"/>
        <v>0.73196769858436617</v>
      </c>
      <c r="J67" s="91">
        <f>J66+J65+J64+J63+J62+J61+J60+J59+J58+J57+J56</f>
        <v>71726284.560000002</v>
      </c>
      <c r="K67" s="83">
        <f t="shared" si="12"/>
        <v>0.26803230141563372</v>
      </c>
      <c r="L67" s="90">
        <f>L66+L65+L64+L63+L62+L61+L60+L59+L58+L57+L56</f>
        <v>267603136.56664506</v>
      </c>
      <c r="M67" s="82">
        <f>IF(ISBLANK(L67),"  ",IF(L76&gt;0,L67/L76,IF(L67&gt;0,1,0)))</f>
        <v>0.44934841267371645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63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LSUE!B69+SUSLA!B69+LCTCSummary!B69-LCTCBoard!B69-Online!B69</f>
        <v>0</v>
      </c>
      <c r="C69" s="52">
        <f t="shared" si="0"/>
        <v>0</v>
      </c>
      <c r="D69" s="53">
        <f>LSUE!D69+SUSLA!D69+LCTCSummary!D69-LCTCBoard!D69-Online!D69</f>
        <v>20144</v>
      </c>
      <c r="E69" s="54">
        <f>IF(ISBLANK(D69),"  ",IF(F69&gt;0,D69/F69,IF(D69&gt;0,1,0)))</f>
        <v>1</v>
      </c>
      <c r="F69" s="67">
        <f>D69+B69</f>
        <v>20144</v>
      </c>
      <c r="G69" s="56">
        <f>IF(ISBLANK(F69),"  ",IF(F76&gt;0,F69/F76,IF(F69&gt;0,1,0)))</f>
        <v>3.4786248994259824E-5</v>
      </c>
      <c r="H69" s="9">
        <f>LSUE!H69+SUSLA!H69+LCTCSummary!H69-LCTCBoard!H69-Online!H69</f>
        <v>0</v>
      </c>
      <c r="I69" s="52">
        <f>IF(ISBLANK(H69),"  ",IF(L69&gt;0,H69/L69,IF(H69&gt;0,1,0)))</f>
        <v>0</v>
      </c>
      <c r="J69" s="53">
        <f>LSUE!J69+SUSLA!J69+LCTCSummary!J69-LCTCBoard!J69-Online!J69</f>
        <v>17475</v>
      </c>
      <c r="K69" s="54">
        <f>IF(ISBLANK(J69),"  ",IF(L69&gt;0,J69/L69,IF(J69&gt;0,1,0)))</f>
        <v>1</v>
      </c>
      <c r="L69" s="67">
        <f>J69+H69</f>
        <v>17475</v>
      </c>
      <c r="M69" s="56">
        <f>IF(ISBLANK(L69),"  ",IF(L76&gt;0,L69/L76,IF(L69&gt;0,1,0)))</f>
        <v>2.934331642079841E-5</v>
      </c>
    </row>
    <row r="70" spans="1:14" s="11" customFormat="1" ht="44.25" x14ac:dyDescent="0.55000000000000004">
      <c r="A70" s="41" t="s">
        <v>67</v>
      </c>
      <c r="B70" s="9">
        <f>LSUE!B70+SUSLA!B70+LCTCSummary!B70-LCTCBoard!B70-Online!B70</f>
        <v>0</v>
      </c>
      <c r="C70" s="58">
        <f t="shared" si="0"/>
        <v>0</v>
      </c>
      <c r="D70" s="53">
        <f>LSUE!D70+SUSLA!D70+LCTCSummary!D70-LCTCBoard!D70-Online!D70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LSUE!H70+SUSLA!H70+LCTCSummary!H70-LCTCBoard!H70-Online!H70</f>
        <v>0</v>
      </c>
      <c r="I70" s="58">
        <f>IF(ISBLANK(H70),"  ",IF(L70&gt;0,H70/L70,IF(H70&gt;0,1,0)))</f>
        <v>0</v>
      </c>
      <c r="J70" s="53">
        <f>LSUE!J70+SUSLA!J70+LCTCSummary!J70-LCTCBoard!J70-Online!J70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63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LSUE!B72+SUSLA!B72+LCTCSummary!B72-LCTCBoard!B72-Online!B72</f>
        <v>0</v>
      </c>
      <c r="C72" s="52">
        <f t="shared" si="0"/>
        <v>0</v>
      </c>
      <c r="D72" s="53">
        <f>LSUE!D72+SUSLA!D72+LCTCSummary!D72-LCTCBoard!D72-Online!D72</f>
        <v>135068430.16</v>
      </c>
      <c r="E72" s="54">
        <f>IF(ISBLANK(D72),"  ",IF(F72&gt;0,D72/F72,IF(D72&gt;0,1,0)))</f>
        <v>1</v>
      </c>
      <c r="F72" s="67">
        <f>D72+B72</f>
        <v>135068430.16</v>
      </c>
      <c r="G72" s="56">
        <f>IF(ISBLANK(F72),"  ",IF(F76&gt;0,F72/F76,IF(F72&gt;0,1,0)))</f>
        <v>0.23324682500047422</v>
      </c>
      <c r="H72" s="9">
        <f>LSUE!H72+SUSLA!H72+LCTCSummary!H72-LCTCBoard!H72-Online!H72</f>
        <v>0</v>
      </c>
      <c r="I72" s="52">
        <f>IF(ISBLANK(H72),"  ",IF(L72&gt;0,H72/L72,IF(H72&gt;0,1,0)))</f>
        <v>0</v>
      </c>
      <c r="J72" s="53">
        <f>LSUE!J72+SUSLA!J72+LCTCSummary!J72-LCTCBoard!J72-Online!J72</f>
        <v>140350907.13</v>
      </c>
      <c r="K72" s="54">
        <f>IF(ISBLANK(J72),"  ",IF(L72&gt;0,J72/L72,IF(J72&gt;0,1,0)))</f>
        <v>1</v>
      </c>
      <c r="L72" s="67">
        <f>J72+H72</f>
        <v>140350907.13</v>
      </c>
      <c r="M72" s="56">
        <f>IF(ISBLANK(L72),"  ",IF(L76&gt;0,L72/L76,IF(L72&gt;0,1,0)))</f>
        <v>0.23567159243843672</v>
      </c>
    </row>
    <row r="73" spans="1:14" s="11" customFormat="1" ht="44.25" x14ac:dyDescent="0.55000000000000004">
      <c r="A73" s="41" t="s">
        <v>70</v>
      </c>
      <c r="B73" s="9">
        <f>LSUE!B73+SUSLA!B73+LCTCSummary!B73-LCTCBoard!B73-Online!B73</f>
        <v>0</v>
      </c>
      <c r="C73" s="58">
        <f t="shared" si="0"/>
        <v>0</v>
      </c>
      <c r="D73" s="53">
        <f>LSUE!D73+SUSLA!D73+LCTCSummary!D73-LCTCBoard!D73-Online!D73</f>
        <v>62281291.140000001</v>
      </c>
      <c r="E73" s="60">
        <f>IF(ISBLANK(D73),"  ",IF(F73&gt;0,D73/F73,IF(D73&gt;0,1,0)))</f>
        <v>1</v>
      </c>
      <c r="F73" s="44">
        <f>D73+B73</f>
        <v>62281291.140000001</v>
      </c>
      <c r="G73" s="62">
        <f>IF(ISBLANK(F73),"  ",IF(F76&gt;0,F73/F76,IF(F73&gt;0,1,0)))</f>
        <v>0.10755224887212213</v>
      </c>
      <c r="H73" s="9">
        <f>LSUE!H73+SUSLA!H73+LCTCSummary!H73-LCTCBoard!H73-Online!H73</f>
        <v>0</v>
      </c>
      <c r="I73" s="58">
        <f>IF(ISBLANK(H73),"  ",IF(L73&gt;0,H73/L73,IF(H73&gt;0,1,0)))</f>
        <v>0</v>
      </c>
      <c r="J73" s="53">
        <f>LSUE!J73+SUSLA!J73+LCTCSummary!J73-LCTCBoard!J73-Online!J73</f>
        <v>64587380.409999996</v>
      </c>
      <c r="K73" s="60">
        <f>IF(ISBLANK(J73),"  ",IF(L73&gt;0,J73/L73,IF(J73&gt;0,1,0)))</f>
        <v>1</v>
      </c>
      <c r="L73" s="44">
        <f>J73+H73</f>
        <v>64587380.409999996</v>
      </c>
      <c r="M73" s="62">
        <f>IF(ISBLANK(L73),"  ",IF(L76&gt;0,L73/L76,IF(L73&gt;0,1,0)))</f>
        <v>0.10845252876458406</v>
      </c>
    </row>
    <row r="74" spans="1:14" s="85" customFormat="1" ht="45" x14ac:dyDescent="0.6">
      <c r="A74" s="86" t="s">
        <v>71</v>
      </c>
      <c r="B74" s="117">
        <f>B73+B72+B70+B69</f>
        <v>0</v>
      </c>
      <c r="C74" s="80">
        <f t="shared" si="0"/>
        <v>0</v>
      </c>
      <c r="D74" s="95">
        <f>D73+D72+D70+D69</f>
        <v>197369865.30000001</v>
      </c>
      <c r="E74" s="83">
        <f>IF(ISBLANK(D74),"  ",IF(F74&gt;0,D74/F74,IF(D74&gt;0,1,0)))</f>
        <v>1</v>
      </c>
      <c r="F74" s="118">
        <f>F73+F72+F71+F70+F69</f>
        <v>197369865.30000001</v>
      </c>
      <c r="G74" s="82">
        <f>IF(ISBLANK(F74),"  ",IF(F76&gt;0,F74/F76,IF(F74&gt;0,1,0)))</f>
        <v>0.34083386012159067</v>
      </c>
      <c r="H74" s="117">
        <f>H73+H72+H70+H69</f>
        <v>0</v>
      </c>
      <c r="I74" s="80">
        <f>IF(ISBLANK(H74),"  ",IF(L74&gt;0,H74/L74,IF(H74&gt;0,1,0)))</f>
        <v>0</v>
      </c>
      <c r="J74" s="95">
        <f>J73+J72+J70+J69</f>
        <v>204955762.53999999</v>
      </c>
      <c r="K74" s="83">
        <f>IF(ISBLANK(J74),"  ",IF(L74&gt;0,J74/L74,IF(J74&gt;0,1,0)))</f>
        <v>1</v>
      </c>
      <c r="L74" s="118">
        <f>L73+L72+L71+L70+L69</f>
        <v>204955762.53999999</v>
      </c>
      <c r="M74" s="82">
        <f>IF(ISBLANK(L74),"  ",IF(L76&gt;0,L74/L76,IF(L74&gt;0,1,0)))</f>
        <v>0.34415346451944157</v>
      </c>
    </row>
    <row r="75" spans="1:14" s="85" customFormat="1" ht="45" x14ac:dyDescent="0.6">
      <c r="A75" s="86" t="s">
        <v>72</v>
      </c>
      <c r="B75" s="133">
        <f>LSUE!B75+SUSLA!B75+LCTCSummary!B75-LCTCBoard!B75-Online!B75</f>
        <v>0</v>
      </c>
      <c r="C75" s="80">
        <f>IF(ISBLANK(B75),"  ",IF(F75&gt;0,B75/F75,IF(B75&gt;0,1,0)))</f>
        <v>0</v>
      </c>
      <c r="D75" s="142">
        <f>LSUE!D75+SUSLA!D75+LCTCSummary!D75-LCTCBoard!D75-Online!D75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LSUE!H75+SUSLA!H75+LCTCSummary!H75-LCTCBoard!H75-Online!H75</f>
        <v>0</v>
      </c>
      <c r="I75" s="80">
        <f>IF(ISBLANK(H75),"  ",IF(L75&gt;0,H75/L75,IF(H75&gt;0,1,0)))</f>
        <v>0</v>
      </c>
      <c r="J75" s="142">
        <f>LSUE!J75+SUSLA!J75+LCTCSummary!J75-LCTCBoard!J75-Online!J75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306444597.18999994</v>
      </c>
      <c r="C76" s="122">
        <f t="shared" si="0"/>
        <v>0.52919271548833358</v>
      </c>
      <c r="D76" s="121">
        <f>D74+D67+D47+D40+D48+D75</f>
        <v>272634797.18000001</v>
      </c>
      <c r="E76" s="123">
        <f>IF(ISBLANK(D76),"  ",IF(F76&gt;0,D76/F76,IF(D76&gt;0,1,0)))</f>
        <v>0.47080728451166631</v>
      </c>
      <c r="F76" s="121">
        <f>F74+F67+F47+F40+F48+F75</f>
        <v>579079394.37</v>
      </c>
      <c r="G76" s="124">
        <f>IF(ISBLANK(F76),"  ",IF(F76&gt;0,F76/F76,IF(F76&gt;0,1,0)))</f>
        <v>1</v>
      </c>
      <c r="H76" s="121">
        <f>H74+H67+H47+H40+H48+H75</f>
        <v>317953909.00664502</v>
      </c>
      <c r="I76" s="122">
        <f>IF(ISBLANK(H76),"  ",IF(L76&gt;0,H76/L76,IF(H76&gt;0,1,0)))</f>
        <v>0.5338954025299989</v>
      </c>
      <c r="J76" s="121">
        <f>J74+J67+J47+J40+J48+J75</f>
        <v>277582047.10000002</v>
      </c>
      <c r="K76" s="123">
        <f>IF(ISBLANK(J76),"  ",IF(L76&gt;0,J76/L76,IF(J76&gt;0,1,0)))</f>
        <v>0.46610459747000105</v>
      </c>
      <c r="L76" s="121">
        <f>L74+L67+L47+L40+L48+L75</f>
        <v>595535956.10664511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tr">
        <f>[3]Revenue!B2</f>
        <v>University of Louisiana at Monroe (ULM)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12866373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12866373</v>
      </c>
      <c r="G13" s="56">
        <f>IF(ISBLANK(F13),"  ",IF(F76&gt;0,F13/F76,IF(F13&gt;0,1,0)))</f>
        <v>8.6519004404796498E-2</v>
      </c>
      <c r="H13" s="9">
        <v>23266317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23266317</v>
      </c>
      <c r="M13" s="56">
        <f>IF(ISBLANK(L13),"  ",IF(L76&gt;0,L13/L76,IF(L13&gt;0,1,0)))</f>
        <v>0.15743496345117206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12628006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12628006</v>
      </c>
      <c r="G15" s="65">
        <f>IF(ISBLANK(F15),"  ",IF(F76&gt;0,F15/F76,IF(F15&gt;0,1,0)))</f>
        <v>8.4916122572989028E-2</v>
      </c>
      <c r="H15" s="226">
        <v>1993260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1993260</v>
      </c>
      <c r="M15" s="65">
        <f>IF(ISBLANK(L15),"  ",IF(L76&gt;0,L15/L76,IF(L15&gt;0,1,0)))</f>
        <v>1.3487687597855871E-2</v>
      </c>
      <c r="N15" s="220"/>
    </row>
    <row r="16" spans="1:17" s="200" customFormat="1" ht="44.25" x14ac:dyDescent="0.55000000000000004">
      <c r="A16" s="66" t="s">
        <v>15</v>
      </c>
      <c r="B16" s="207">
        <v>10713062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10713062</v>
      </c>
      <c r="G16" s="56">
        <f>IF(ISBLANK(F16),"  ",IF(F76&gt;0,F16/F76,IF(F16&gt;0,1,0)))</f>
        <v>7.2039218695654009E-2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1914944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1914944</v>
      </c>
      <c r="G17" s="62">
        <f>IF(ISBLANK(F17),"  ",IF(F76&gt;0,F17/F76,IF(F17&gt;0,1,0)))</f>
        <v>1.2876903877335021E-2</v>
      </c>
      <c r="H17" s="224">
        <v>1993260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1993260</v>
      </c>
      <c r="M17" s="62">
        <f>IF(ISBLANK(L17),"  ",IF(L76&gt;0,L17/L76,IF(L17&gt;0,1,0)))</f>
        <v>1.3487687597855871E-2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25494379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25494379</v>
      </c>
      <c r="G40" s="82">
        <f>IF(ISBLANK(F40),"  ",IF(F76&gt;0,F40/F76,IF(F40&gt;0,1,0)))</f>
        <v>0.17143512697778554</v>
      </c>
      <c r="H40" s="229">
        <v>25259577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25259577</v>
      </c>
      <c r="M40" s="82">
        <f>IF(ISBLANK(L40),"  ",IF(L76&gt;0,L40/L76,IF(L40&gt;0,1,0)))</f>
        <v>0.17092265104902793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48986453</v>
      </c>
      <c r="C50" s="52">
        <f t="shared" si="0"/>
        <v>0.85745406901743015</v>
      </c>
      <c r="D50" s="59">
        <v>8143666</v>
      </c>
      <c r="E50" s="54">
        <f t="shared" ref="E50:E67" si="9">IF(ISBLANK(D50),"  ",IF(F50&gt;0,D50/F50,IF(D50&gt;0,1,0)))</f>
        <v>0.14254593098256982</v>
      </c>
      <c r="F50" s="101">
        <f t="shared" ref="F50:F55" si="10">D50+B50</f>
        <v>57130119</v>
      </c>
      <c r="G50" s="56">
        <f>IF(ISBLANK(F50),"  ",IF(F76&gt;0,F50/F76,IF(F50&gt;0,1,0)))</f>
        <v>0.38416739646888426</v>
      </c>
      <c r="H50" s="97">
        <v>47641569</v>
      </c>
      <c r="I50" s="52">
        <f t="shared" ref="I50:I67" si="11">IF(ISBLANK(H50),"  ",IF(L50&gt;0,H50/L50,IF(H50&gt;0,1,0)))</f>
        <v>0.8546865446144869</v>
      </c>
      <c r="J50" s="59">
        <v>8100000</v>
      </c>
      <c r="K50" s="54">
        <f t="shared" ref="K50:K67" si="12">IF(ISBLANK(J50),"  ",IF(L50&gt;0,J50/L50,IF(J50&gt;0,1,0)))</f>
        <v>0.1453134553855131</v>
      </c>
      <c r="L50" s="101">
        <f t="shared" ref="L50:L66" si="13">J50+H50</f>
        <v>55741569</v>
      </c>
      <c r="M50" s="56">
        <f>IF(ISBLANK(L50),"  ",IF(L76&gt;0,L50/L76,IF(L50&gt;0,1,0)))</f>
        <v>0.37718354298301643</v>
      </c>
      <c r="N50" s="220"/>
    </row>
    <row r="51" spans="1:14" s="200" customFormat="1" ht="44.25" x14ac:dyDescent="0.55000000000000004">
      <c r="A51" s="223" t="s">
        <v>48</v>
      </c>
      <c r="B51" s="226">
        <v>1841098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1841098</v>
      </c>
      <c r="G51" s="62">
        <f>IF(ISBLANK(F51),"  ",IF(F76&gt;0,F51/F76,IF(F51&gt;0,1,0)))</f>
        <v>1.2380331735420854E-2</v>
      </c>
      <c r="H51" s="226">
        <v>1856000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1856000</v>
      </c>
      <c r="M51" s="62">
        <f>IF(ISBLANK(L51),"  ",IF(L76&gt;0,L51/L76,IF(L51&gt;0,1,0)))</f>
        <v>1.2558897575640156E-2</v>
      </c>
      <c r="N51" s="220"/>
    </row>
    <row r="52" spans="1:14" s="200" customFormat="1" ht="44.25" x14ac:dyDescent="0.55000000000000004">
      <c r="A52" s="103" t="s">
        <v>49</v>
      </c>
      <c r="B52" s="104">
        <v>1840245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1840245</v>
      </c>
      <c r="G52" s="62">
        <f>IF(ISBLANK(F52),"  ",IF(F76&gt;0,F52/F76,IF(F52&gt;0,1,0)))</f>
        <v>1.2374595797969228E-2</v>
      </c>
      <c r="H52" s="104">
        <v>1839975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1839975</v>
      </c>
      <c r="M52" s="62">
        <f>IF(ISBLANK(L52),"  ",IF(L76&gt;0,L52/L76,IF(L52&gt;0,1,0)))</f>
        <v>1.2450462051044449E-2</v>
      </c>
      <c r="N52" s="220"/>
    </row>
    <row r="53" spans="1:14" s="200" customFormat="1" ht="44.25" x14ac:dyDescent="0.55000000000000004">
      <c r="A53" s="103" t="s">
        <v>50</v>
      </c>
      <c r="B53" s="104">
        <v>919026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919026</v>
      </c>
      <c r="G53" s="62">
        <f>IF(ISBLANK(F53),"  ",IF(F76&gt;0,F53/F76,IF(F53&gt;0,1,0)))</f>
        <v>6.1799245632100444E-3</v>
      </c>
      <c r="H53" s="104">
        <v>1050561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1050561</v>
      </c>
      <c r="M53" s="62">
        <f>IF(ISBLANK(L53),"  ",IF(L76&gt;0,L53/L76,IF(L53&gt;0,1,0)))</f>
        <v>7.1087758598933721E-3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319841</v>
      </c>
      <c r="E54" s="60">
        <f>IF(ISBLANK(D54),"  ",IF(F54&gt;0,D54/F54,IF(D54&gt;0,1,0)))</f>
        <v>1</v>
      </c>
      <c r="F54" s="106">
        <f t="shared" si="10"/>
        <v>319841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316500</v>
      </c>
      <c r="K54" s="60">
        <f>IF(ISBLANK(J54),"  ",IF(L54&gt;0,J54/L54,IF(J54&gt;0,1,0)))</f>
        <v>1</v>
      </c>
      <c r="L54" s="106">
        <f t="shared" si="13"/>
        <v>316500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3284395</v>
      </c>
      <c r="C55" s="58">
        <f t="shared" si="0"/>
        <v>0.26660015451858077</v>
      </c>
      <c r="D55" s="69">
        <v>9035159</v>
      </c>
      <c r="E55" s="60">
        <f t="shared" si="9"/>
        <v>0.73339984548141923</v>
      </c>
      <c r="F55" s="102">
        <f t="shared" si="10"/>
        <v>12319554</v>
      </c>
      <c r="G55" s="62">
        <f>IF(ISBLANK(F55),"  ",IF(F76&gt;0,F55/F76,IF(F55&gt;0,1,0)))</f>
        <v>8.2841959174596316E-2</v>
      </c>
      <c r="H55" s="226">
        <v>3399605</v>
      </c>
      <c r="I55" s="58">
        <f t="shared" si="11"/>
        <v>0.27822988567269602</v>
      </c>
      <c r="J55" s="69">
        <v>8819086</v>
      </c>
      <c r="K55" s="60">
        <f t="shared" si="12"/>
        <v>0.72177011432730398</v>
      </c>
      <c r="L55" s="102">
        <f t="shared" si="13"/>
        <v>12218691</v>
      </c>
      <c r="M55" s="62">
        <f>IF(ISBLANK(L55),"  ",IF(L76&gt;0,L55/L76,IF(L55&gt;0,1,0)))</f>
        <v>8.2679573694717776E-2</v>
      </c>
      <c r="N55" s="220"/>
    </row>
    <row r="56" spans="1:14" s="202" customFormat="1" ht="45" x14ac:dyDescent="0.6">
      <c r="A56" s="233" t="s">
        <v>53</v>
      </c>
      <c r="B56" s="234">
        <v>56871217</v>
      </c>
      <c r="C56" s="80">
        <f t="shared" si="0"/>
        <v>0.76470763037236456</v>
      </c>
      <c r="D56" s="91">
        <v>17498666</v>
      </c>
      <c r="E56" s="83">
        <f t="shared" si="9"/>
        <v>0.23529236962763542</v>
      </c>
      <c r="F56" s="107">
        <f>F55+F53+F52+F51+F50+F54</f>
        <v>74369883</v>
      </c>
      <c r="G56" s="82">
        <f>IF(ISBLANK(F56),"  ",IF(F76&gt;0,F56/F76,IF(F56&gt;0,1,0)))</f>
        <v>0.50009495565387385</v>
      </c>
      <c r="H56" s="234">
        <v>55787710</v>
      </c>
      <c r="I56" s="80">
        <f t="shared" si="11"/>
        <v>0.76397140441318889</v>
      </c>
      <c r="J56" s="91">
        <v>17235586</v>
      </c>
      <c r="K56" s="83">
        <f t="shared" si="12"/>
        <v>0.23602859558681108</v>
      </c>
      <c r="L56" s="102">
        <f t="shared" si="13"/>
        <v>73023296</v>
      </c>
      <c r="M56" s="82">
        <f>IF(ISBLANK(L56),"  ",IF(L76&gt;0,L56/L76,IF(L56&gt;0,1,0)))</f>
        <v>0.49412289606662363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59068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59068</v>
      </c>
      <c r="G59" s="62">
        <f>IF(ISBLANK(F59),"  ",IF(F76&gt;0,F59/F76,IF(F59&gt;0,1,0)))</f>
        <v>3.971985385611407E-4</v>
      </c>
      <c r="H59" s="224">
        <v>74000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74000</v>
      </c>
      <c r="M59" s="62">
        <f>IF(ISBLANK(L59),"  ",IF(L76&gt;0,L59/L76,IF(L59&gt;0,1,0)))</f>
        <v>5.0073190764944586E-4</v>
      </c>
      <c r="N59" s="220"/>
    </row>
    <row r="60" spans="1:14" s="200" customFormat="1" ht="44.25" x14ac:dyDescent="0.55000000000000004">
      <c r="A60" s="231" t="s">
        <v>57</v>
      </c>
      <c r="B60" s="228">
        <v>971196</v>
      </c>
      <c r="C60" s="58">
        <f t="shared" si="0"/>
        <v>9.7335158441885394E-2</v>
      </c>
      <c r="D60" s="77">
        <v>9006658</v>
      </c>
      <c r="E60" s="60">
        <f t="shared" si="9"/>
        <v>0.90266484155811455</v>
      </c>
      <c r="F60" s="78">
        <f t="shared" si="14"/>
        <v>9977854</v>
      </c>
      <c r="G60" s="62">
        <f>IF(ISBLANK(F60),"  ",IF(F76&gt;0,F60/F76,IF(F60&gt;0,1,0)))</f>
        <v>6.7095365117769895E-2</v>
      </c>
      <c r="H60" s="228">
        <v>890000</v>
      </c>
      <c r="I60" s="58">
        <f t="shared" si="11"/>
        <v>8.998988877654196E-2</v>
      </c>
      <c r="J60" s="77">
        <v>9000000</v>
      </c>
      <c r="K60" s="60">
        <f t="shared" si="12"/>
        <v>0.91001011122345798</v>
      </c>
      <c r="L60" s="78">
        <f t="shared" si="13"/>
        <v>9890000</v>
      </c>
      <c r="M60" s="62">
        <f>IF(ISBLANK(L60),"  ",IF(L76&gt;0,L60/L76,IF(L60&gt;0,1,0)))</f>
        <v>6.6922142792608372E-2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8301077</v>
      </c>
      <c r="E62" s="60">
        <f t="shared" si="9"/>
        <v>1</v>
      </c>
      <c r="F62" s="44">
        <f t="shared" si="14"/>
        <v>8301077</v>
      </c>
      <c r="G62" s="62">
        <f>IF(ISBLANK(F62),"  ",IF(F76&gt;0,F62/F76,IF(F62&gt;0,1,0)))</f>
        <v>5.5819998186556141E-2</v>
      </c>
      <c r="H62" s="224">
        <v>0</v>
      </c>
      <c r="I62" s="58">
        <f t="shared" si="11"/>
        <v>0</v>
      </c>
      <c r="J62" s="69">
        <v>8986434</v>
      </c>
      <c r="K62" s="60">
        <f t="shared" si="12"/>
        <v>1</v>
      </c>
      <c r="L62" s="44">
        <f t="shared" si="13"/>
        <v>8986434</v>
      </c>
      <c r="M62" s="62">
        <f>IF(ISBLANK(L62),"  ",IF(L76&gt;0,L62/L76,IF(L62&gt;0,1,0)))</f>
        <v>6.0808030267376224E-2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5927196</v>
      </c>
      <c r="E63" s="60">
        <f t="shared" si="9"/>
        <v>1</v>
      </c>
      <c r="F63" s="44">
        <f t="shared" si="14"/>
        <v>5927196</v>
      </c>
      <c r="G63" s="62">
        <f>IF(ISBLANK(F63),"  ",IF(F76&gt;0,F63/F76,IF(F63&gt;0,1,0)))</f>
        <v>3.985700529839234E-2</v>
      </c>
      <c r="H63" s="224">
        <v>0</v>
      </c>
      <c r="I63" s="58">
        <f t="shared" si="11"/>
        <v>0</v>
      </c>
      <c r="J63" s="69">
        <v>7110365</v>
      </c>
      <c r="K63" s="60">
        <f t="shared" si="12"/>
        <v>1</v>
      </c>
      <c r="L63" s="44">
        <f t="shared" si="13"/>
        <v>7110365</v>
      </c>
      <c r="M63" s="62">
        <f>IF(ISBLANK(L63),"  ",IF(L76&gt;0,L63/L76,IF(L63&gt;0,1,0)))</f>
        <v>4.8113332845052058E-2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793916</v>
      </c>
      <c r="E65" s="60">
        <f t="shared" si="9"/>
        <v>1</v>
      </c>
      <c r="F65" s="44">
        <f t="shared" si="14"/>
        <v>793916</v>
      </c>
      <c r="G65" s="62">
        <f>IF(ISBLANK(F65),"  ",IF(F76&gt;0,F65/F76,IF(F65&gt;0,1,0)))</f>
        <v>5.3386313222101066E-3</v>
      </c>
      <c r="H65" s="224">
        <v>0</v>
      </c>
      <c r="I65" s="58">
        <f t="shared" si="11"/>
        <v>0</v>
      </c>
      <c r="J65" s="69">
        <v>650000</v>
      </c>
      <c r="K65" s="60">
        <f t="shared" si="12"/>
        <v>1</v>
      </c>
      <c r="L65" s="44">
        <f t="shared" si="13"/>
        <v>650000</v>
      </c>
      <c r="M65" s="62">
        <f>IF(ISBLANK(L65),"  ",IF(L76&gt;0,L65/L76,IF(L65&gt;0,1,0)))</f>
        <v>4.3983208104343219E-3</v>
      </c>
      <c r="N65" s="220"/>
    </row>
    <row r="66" spans="1:14" s="200" customFormat="1" ht="44.25" x14ac:dyDescent="0.55000000000000004">
      <c r="A66" s="231" t="s">
        <v>63</v>
      </c>
      <c r="B66" s="224">
        <v>466318</v>
      </c>
      <c r="C66" s="58">
        <f t="shared" si="0"/>
        <v>7.5991976417485729E-2</v>
      </c>
      <c r="D66" s="69">
        <v>5670093</v>
      </c>
      <c r="E66" s="60">
        <f t="shared" si="9"/>
        <v>0.92400802358251433</v>
      </c>
      <c r="F66" s="44">
        <f t="shared" si="14"/>
        <v>6136411</v>
      </c>
      <c r="G66" s="62">
        <f>IF(ISBLANK(F66),"  ",IF(F76&gt;0,F66/F76,IF(F66&gt;0,1,0)))</f>
        <v>4.1263856592579876E-2</v>
      </c>
      <c r="H66" s="224">
        <v>476000</v>
      </c>
      <c r="I66" s="58">
        <f t="shared" si="11"/>
        <v>8.2409972299168979E-2</v>
      </c>
      <c r="J66" s="69">
        <v>5300000</v>
      </c>
      <c r="K66" s="60">
        <f t="shared" si="12"/>
        <v>0.91759002770083098</v>
      </c>
      <c r="L66" s="44">
        <f t="shared" si="13"/>
        <v>5776000</v>
      </c>
      <c r="M66" s="62">
        <f>IF(ISBLANK(L66),"  ",IF(L76&gt;0,L66/L76,IF(L66&gt;0,1,0)))</f>
        <v>3.908415538625945E-2</v>
      </c>
      <c r="N66" s="220"/>
    </row>
    <row r="67" spans="1:14" s="202" customFormat="1" ht="45" x14ac:dyDescent="0.6">
      <c r="A67" s="235" t="s">
        <v>64</v>
      </c>
      <c r="B67" s="232">
        <v>58367799</v>
      </c>
      <c r="C67" s="80">
        <f t="shared" si="0"/>
        <v>0.55290650379260142</v>
      </c>
      <c r="D67" s="91">
        <v>47197606</v>
      </c>
      <c r="E67" s="83">
        <f t="shared" si="9"/>
        <v>0.44709349620739863</v>
      </c>
      <c r="F67" s="232">
        <f>F66+F65+F64+F63+F62+F61+F60+F59+F58+F57+F56</f>
        <v>105565405</v>
      </c>
      <c r="G67" s="82">
        <f>IF(ISBLANK(F67),"  ",IF(F76&gt;0,F67/F76,IF(F67&gt;0,1,0)))</f>
        <v>0.7098670107099434</v>
      </c>
      <c r="H67" s="232">
        <v>57227710</v>
      </c>
      <c r="I67" s="80">
        <f t="shared" si="11"/>
        <v>0.54239084895146761</v>
      </c>
      <c r="J67" s="91">
        <v>48282385</v>
      </c>
      <c r="K67" s="83">
        <f t="shared" si="12"/>
        <v>0.45760915104853239</v>
      </c>
      <c r="L67" s="232">
        <f>L66+L65+L64+L63+L62+L61+L60+L59+L58+L57+L56</f>
        <v>105510095</v>
      </c>
      <c r="M67" s="82">
        <f>IF(ISBLANK(L67),"  ",IF(L76&gt;0,L67/L76,IF(L67&gt;0,1,0)))</f>
        <v>0.71394961007600355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13780</v>
      </c>
      <c r="E69" s="54">
        <f>IF(ISBLANK(D69),"  ",IF(F69&gt;0,D69/F69,IF(D69&gt;0,1,0)))</f>
        <v>1</v>
      </c>
      <c r="F69" s="67">
        <f>D69+B69</f>
        <v>13780</v>
      </c>
      <c r="G69" s="56">
        <f>IF(ISBLANK(F69),"  ",IF(F76&gt;0,F69/F76,IF(F69&gt;0,1,0)))</f>
        <v>9.2662623778907679E-5</v>
      </c>
      <c r="H69" s="207">
        <v>0</v>
      </c>
      <c r="I69" s="52">
        <f>IF(ISBLANK(H69),"  ",IF(L69&gt;0,H69/L69,IF(H69&gt;0,1,0)))</f>
        <v>0</v>
      </c>
      <c r="J69" s="59">
        <v>14000</v>
      </c>
      <c r="K69" s="54">
        <f>IF(ISBLANK(J69),"  ",IF(L69&gt;0,J69/L69,IF(J69&gt;0,1,0)))</f>
        <v>1</v>
      </c>
      <c r="L69" s="67">
        <f>J69+H69</f>
        <v>14000</v>
      </c>
      <c r="M69" s="56">
        <f>IF(ISBLANK(L69),"  ",IF(L76&gt;0,L69/L76,IF(L69&gt;0,1,0)))</f>
        <v>9.473306360935463E-5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11502657</v>
      </c>
      <c r="E72" s="54">
        <f>IF(ISBLANK(D72),"  ",IF(F72&gt;0,D72/F72,IF(D72&gt;0,1,0)))</f>
        <v>1</v>
      </c>
      <c r="F72" s="67">
        <f>D72+B72</f>
        <v>11502657</v>
      </c>
      <c r="G72" s="56">
        <f>IF(ISBLANK(F72),"  ",IF(F76&gt;0,F72/F76,IF(F72&gt;0,1,0)))</f>
        <v>7.7348793762613846E-2</v>
      </c>
      <c r="H72" s="207">
        <v>0</v>
      </c>
      <c r="I72" s="52">
        <f>IF(ISBLANK(H72),"  ",IF(L72&gt;0,H72/L72,IF(H72&gt;0,1,0)))</f>
        <v>0</v>
      </c>
      <c r="J72" s="59">
        <v>11500000</v>
      </c>
      <c r="K72" s="54">
        <f>IF(ISBLANK(J72),"  ",IF(L72&gt;0,J72/L72,IF(J72&gt;0,1,0)))</f>
        <v>1</v>
      </c>
      <c r="L72" s="67">
        <f>J72+H72</f>
        <v>11500000</v>
      </c>
      <c r="M72" s="56">
        <f>IF(ISBLANK(L72),"  ",IF(L76&gt;0,L72/L76,IF(L72&gt;0,1,0)))</f>
        <v>7.7816445107684151E-2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6135303</v>
      </c>
      <c r="E73" s="60">
        <f>IF(ISBLANK(D73),"  ",IF(F73&gt;0,D73/F73,IF(D73&gt;0,1,0)))</f>
        <v>1</v>
      </c>
      <c r="F73" s="44">
        <f>D73+B73</f>
        <v>6135303</v>
      </c>
      <c r="G73" s="62">
        <f>IF(ISBLANK(F73),"  ",IF(F76&gt;0,F73/F76,IF(F73&gt;0,1,0)))</f>
        <v>4.1256405925878349E-2</v>
      </c>
      <c r="H73" s="224">
        <v>0</v>
      </c>
      <c r="I73" s="58">
        <f>IF(ISBLANK(H73),"  ",IF(L73&gt;0,H73/L73,IF(H73&gt;0,1,0)))</f>
        <v>0</v>
      </c>
      <c r="J73" s="69">
        <v>5500000</v>
      </c>
      <c r="K73" s="60">
        <f>IF(ISBLANK(J73),"  ",IF(L73&gt;0,J73/L73,IF(J73&gt;0,1,0)))</f>
        <v>1</v>
      </c>
      <c r="L73" s="44">
        <f>J73+H73</f>
        <v>5500000</v>
      </c>
      <c r="M73" s="62">
        <f>IF(ISBLANK(L73),"  ",IF(L76&gt;0,L73/L76,IF(L73&gt;0,1,0)))</f>
        <v>3.7216560703675031E-2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17651740</v>
      </c>
      <c r="E74" s="83">
        <f>IF(ISBLANK(D74),"  ",IF(F74&gt;0,D74/F74,IF(D74&gt;0,1,0)))</f>
        <v>1</v>
      </c>
      <c r="F74" s="118">
        <f>F73+F72+F71+F70+F69</f>
        <v>17651740</v>
      </c>
      <c r="G74" s="82">
        <f>IF(ISBLANK(F74),"  ",IF(F76&gt;0,F74/F76,IF(F74&gt;0,1,0)))</f>
        <v>0.1186978623122711</v>
      </c>
      <c r="H74" s="117">
        <v>0</v>
      </c>
      <c r="I74" s="80">
        <f>IF(ISBLANK(H74),"  ",IF(L74&gt;0,H74/L74,IF(H74&gt;0,1,0)))</f>
        <v>0</v>
      </c>
      <c r="J74" s="95">
        <v>17014000</v>
      </c>
      <c r="K74" s="83">
        <f>IF(ISBLANK(J74),"  ",IF(L74&gt;0,J74/L74,IF(J74&gt;0,1,0)))</f>
        <v>1</v>
      </c>
      <c r="L74" s="118">
        <f>L73+L72+L71+L70+L69</f>
        <v>17014000</v>
      </c>
      <c r="M74" s="82">
        <f>IF(ISBLANK(L74),"  ",IF(L76&gt;0,L74/L76,IF(L74&gt;0,1,0)))</f>
        <v>0.11512773887496854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83862178</v>
      </c>
      <c r="C76" s="122">
        <f t="shared" si="0"/>
        <v>0.56392521402712548</v>
      </c>
      <c r="D76" s="121">
        <v>64849346</v>
      </c>
      <c r="E76" s="123">
        <f>IF(ISBLANK(D76),"  ",IF(F76&gt;0,D76/F76,IF(D76&gt;0,1,0)))</f>
        <v>0.43607478597287458</v>
      </c>
      <c r="F76" s="121">
        <f>F74+F67+F47+F40+F48+F75</f>
        <v>148711524</v>
      </c>
      <c r="G76" s="124">
        <f>IF(ISBLANK(F76),"  ",IF(F76&gt;0,F76/F76,IF(F76&gt;0,1,0)))</f>
        <v>1</v>
      </c>
      <c r="H76" s="121">
        <v>82487287</v>
      </c>
      <c r="I76" s="122">
        <f>IF(ISBLANK(H76),"  ",IF(L76&gt;0,H76/L76,IF(H76&gt;0,1,0)))</f>
        <v>0.55816238616672076</v>
      </c>
      <c r="J76" s="121">
        <v>65296385</v>
      </c>
      <c r="K76" s="123">
        <f>IF(ISBLANK(J76),"  ",IF(L76&gt;0,J76/L76,IF(J76&gt;0,1,0)))</f>
        <v>0.44183761383327924</v>
      </c>
      <c r="L76" s="121">
        <f>L74+L67+L47+L40+L48+L75</f>
        <v>147783672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15657029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15657029</v>
      </c>
      <c r="G13" s="56">
        <f>IF(ISBLANK(F13),"  ",IF(F76&gt;0,F13/F76,IF(F13&gt;0,1,0)))</f>
        <v>0.10018455252931732</v>
      </c>
      <c r="H13" s="9">
        <v>27779142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27779142</v>
      </c>
      <c r="M13" s="56">
        <f>IF(ISBLANK(L13),"  ",IF(L76&gt;0,L13/L76,IF(L13&gt;0,1,0)))</f>
        <v>0.1557336038928549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15633305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15633305</v>
      </c>
      <c r="G15" s="65">
        <f>IF(ISBLANK(F15),"  ",IF(F76&gt;0,F15/F76,IF(F15&gt;0,1,0)))</f>
        <v>0.10003274989011894</v>
      </c>
      <c r="H15" s="226">
        <v>2702826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2702826</v>
      </c>
      <c r="M15" s="65">
        <f>IF(ISBLANK(L15),"  ",IF(L76&gt;0,L15/L76,IF(L15&gt;0,1,0)))</f>
        <v>1.5152405847355162E-2</v>
      </c>
      <c r="N15" s="220"/>
    </row>
    <row r="16" spans="1:17" s="200" customFormat="1" ht="44.25" x14ac:dyDescent="0.55000000000000004">
      <c r="A16" s="66" t="s">
        <v>15</v>
      </c>
      <c r="B16" s="207">
        <v>13036674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13036674</v>
      </c>
      <c r="G16" s="56">
        <f>IF(ISBLANK(F16),"  ",IF(F76&gt;0,F16/F76,IF(F16&gt;0,1,0)))</f>
        <v>8.3417700201014217E-2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2596631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2596631</v>
      </c>
      <c r="G17" s="62">
        <f>IF(ISBLANK(F17),"  ",IF(F76&gt;0,F17/F76,IF(F17&gt;0,1,0)))</f>
        <v>1.6615049689104731E-2</v>
      </c>
      <c r="H17" s="224">
        <v>2702826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2702826</v>
      </c>
      <c r="M17" s="62">
        <f>IF(ISBLANK(L17),"  ",IF(L76&gt;0,L17/L76,IF(L17&gt;0,1,0)))</f>
        <v>1.5152405847355162E-2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31290334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31290334</v>
      </c>
      <c r="G40" s="82">
        <f>IF(ISBLANK(F40),"  ",IF(F76&gt;0,F40/F76,IF(F40&gt;0,1,0)))</f>
        <v>0.20021730241943628</v>
      </c>
      <c r="H40" s="229">
        <v>30481968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30481968</v>
      </c>
      <c r="M40" s="82">
        <f>IF(ISBLANK(L40),"  ",IF(L76&gt;0,L40/L76,IF(L40&gt;0,1,0)))</f>
        <v>0.17088600974021004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44094160.380000003</v>
      </c>
      <c r="C50" s="52">
        <f t="shared" si="0"/>
        <v>0.94500608930377805</v>
      </c>
      <c r="D50" s="59">
        <v>2566026.13</v>
      </c>
      <c r="E50" s="54">
        <f t="shared" ref="E50:E67" si="9">IF(ISBLANK(D50),"  ",IF(F50&gt;0,D50/F50,IF(D50&gt;0,1,0)))</f>
        <v>5.4993910696221941E-2</v>
      </c>
      <c r="F50" s="101">
        <f t="shared" ref="F50:F55" si="10">D50+B50</f>
        <v>46660186.510000005</v>
      </c>
      <c r="G50" s="56">
        <f>IF(ISBLANK(F50),"  ",IF(F76&gt;0,F50/F76,IF(F50&gt;0,1,0)))</f>
        <v>0.2985643001899555</v>
      </c>
      <c r="H50" s="97">
        <v>43896098</v>
      </c>
      <c r="I50" s="52">
        <f t="shared" ref="I50:I67" si="11">IF(ISBLANK(H50),"  ",IF(L50&gt;0,H50/L50,IF(H50&gt;0,1,0)))</f>
        <v>0.95086831742259981</v>
      </c>
      <c r="J50" s="59">
        <v>2268126</v>
      </c>
      <c r="K50" s="54">
        <f t="shared" ref="K50:K67" si="12">IF(ISBLANK(J50),"  ",IF(L50&gt;0,J50/L50,IF(J50&gt;0,1,0)))</f>
        <v>4.9131682577400193E-2</v>
      </c>
      <c r="L50" s="101">
        <f t="shared" ref="L50:L66" si="13">J50+H50</f>
        <v>46164224</v>
      </c>
      <c r="M50" s="56">
        <f>IF(ISBLANK(L50),"  ",IF(L76&gt;0,L50/L76,IF(L50&gt;0,1,0)))</f>
        <v>0.25880284475442134</v>
      </c>
      <c r="N50" s="220"/>
    </row>
    <row r="51" spans="1:14" s="200" customFormat="1" ht="44.25" x14ac:dyDescent="0.55000000000000004">
      <c r="A51" s="223" t="s">
        <v>48</v>
      </c>
      <c r="B51" s="226">
        <v>9640473.1400000006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9640473.1400000006</v>
      </c>
      <c r="G51" s="62">
        <f>IF(ISBLANK(F51),"  ",IF(F76&gt;0,F51/F76,IF(F51&gt;0,1,0)))</f>
        <v>6.1686446879660427E-2</v>
      </c>
      <c r="H51" s="226">
        <v>9713404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9713404</v>
      </c>
      <c r="M51" s="62">
        <f>IF(ISBLANK(L51),"  ",IF(L76&gt;0,L51/L76,IF(L51&gt;0,1,0)))</f>
        <v>5.4454648418848652E-2</v>
      </c>
      <c r="N51" s="220"/>
    </row>
    <row r="52" spans="1:14" s="200" customFormat="1" ht="44.25" x14ac:dyDescent="0.55000000000000004">
      <c r="A52" s="103" t="s">
        <v>49</v>
      </c>
      <c r="B52" s="104">
        <v>1212748.79</v>
      </c>
      <c r="C52" s="58">
        <f t="shared" si="0"/>
        <v>0.72157635462938974</v>
      </c>
      <c r="D52" s="105">
        <v>467944.85</v>
      </c>
      <c r="E52" s="60">
        <f t="shared" si="9"/>
        <v>0.27842364537061015</v>
      </c>
      <c r="F52" s="106">
        <f t="shared" si="10"/>
        <v>1680693.6400000001</v>
      </c>
      <c r="G52" s="62">
        <f>IF(ISBLANK(F52),"  ",IF(F76&gt;0,F52/F76,IF(F52&gt;0,1,0)))</f>
        <v>1.0754245921258085E-2</v>
      </c>
      <c r="H52" s="104">
        <v>1680984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1680984</v>
      </c>
      <c r="M52" s="62">
        <f>IF(ISBLANK(L52),"  ",IF(L76&gt;0,L52/L76,IF(L52&gt;0,1,0)))</f>
        <v>9.4238222478659275E-3</v>
      </c>
      <c r="N52" s="220"/>
    </row>
    <row r="53" spans="1:14" s="200" customFormat="1" ht="44.25" x14ac:dyDescent="0.55000000000000004">
      <c r="A53" s="103" t="s">
        <v>50</v>
      </c>
      <c r="B53" s="104">
        <v>1036180.84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1036180.84</v>
      </c>
      <c r="G53" s="62">
        <f>IF(ISBLANK(F53),"  ",IF(F76&gt;0,F53/F76,IF(F53&gt;0,1,0)))</f>
        <v>6.6302051171299578E-3</v>
      </c>
      <c r="H53" s="104">
        <v>1036928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1036928</v>
      </c>
      <c r="M53" s="62">
        <f>IF(ISBLANK(L53),"  ",IF(L76&gt;0,L53/L76,IF(L53&gt;0,1,0)))</f>
        <v>5.8131577432236833E-3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1495572</v>
      </c>
      <c r="E54" s="60">
        <f>IF(ISBLANK(D54),"  ",IF(F54&gt;0,D54/F54,IF(D54&gt;0,1,0)))</f>
        <v>1</v>
      </c>
      <c r="F54" s="106">
        <f t="shared" si="10"/>
        <v>1495572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1358557</v>
      </c>
      <c r="K54" s="60">
        <f>IF(ISBLANK(J54),"  ",IF(L54&gt;0,J54/L54,IF(J54&gt;0,1,0)))</f>
        <v>1</v>
      </c>
      <c r="L54" s="106">
        <f t="shared" si="13"/>
        <v>1358557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7094410.6699999999</v>
      </c>
      <c r="C55" s="58">
        <f t="shared" si="0"/>
        <v>0.60175432513790761</v>
      </c>
      <c r="D55" s="69">
        <v>4695135.95</v>
      </c>
      <c r="E55" s="60">
        <f t="shared" si="9"/>
        <v>0.39824567486209234</v>
      </c>
      <c r="F55" s="102">
        <f t="shared" si="10"/>
        <v>11789546.620000001</v>
      </c>
      <c r="G55" s="62">
        <f>IF(ISBLANK(F55),"  ",IF(F76&gt;0,F55/F76,IF(F55&gt;0,1,0)))</f>
        <v>7.543771252184725E-2</v>
      </c>
      <c r="H55" s="226">
        <v>11417166</v>
      </c>
      <c r="I55" s="58">
        <f t="shared" si="11"/>
        <v>0.72936257180606512</v>
      </c>
      <c r="J55" s="69">
        <v>4236456</v>
      </c>
      <c r="K55" s="60">
        <f t="shared" si="12"/>
        <v>0.27063742819393494</v>
      </c>
      <c r="L55" s="102">
        <f t="shared" si="13"/>
        <v>15653622</v>
      </c>
      <c r="M55" s="62">
        <f>IF(ISBLANK(L55),"  ",IF(L76&gt;0,L55/L76,IF(L55&gt;0,1,0)))</f>
        <v>8.7756308961467522E-2</v>
      </c>
      <c r="N55" s="220"/>
    </row>
    <row r="56" spans="1:14" s="202" customFormat="1" ht="45" x14ac:dyDescent="0.6">
      <c r="A56" s="233" t="s">
        <v>53</v>
      </c>
      <c r="B56" s="234">
        <v>63077973.820000008</v>
      </c>
      <c r="C56" s="80">
        <f t="shared" si="0"/>
        <v>0.87241576098326501</v>
      </c>
      <c r="D56" s="91">
        <v>9224678.9299999997</v>
      </c>
      <c r="E56" s="83">
        <f t="shared" si="9"/>
        <v>0.1275842390167351</v>
      </c>
      <c r="F56" s="107">
        <f>F55+F53+F52+F51+F50+F54</f>
        <v>72302652.75</v>
      </c>
      <c r="G56" s="82">
        <f>IF(ISBLANK(F56),"  ",IF(F76&gt;0,F56/F76,IF(F56&gt;0,1,0)))</f>
        <v>0.46264261964650921</v>
      </c>
      <c r="H56" s="234">
        <v>67744580</v>
      </c>
      <c r="I56" s="80">
        <f t="shared" si="11"/>
        <v>0.89600084351175835</v>
      </c>
      <c r="J56" s="91">
        <v>7863139</v>
      </c>
      <c r="K56" s="83">
        <f t="shared" si="12"/>
        <v>0.10399915648824164</v>
      </c>
      <c r="L56" s="102">
        <f t="shared" si="13"/>
        <v>75607719</v>
      </c>
      <c r="M56" s="82">
        <f>IF(ISBLANK(L56),"  ",IF(L76&gt;0,L56/L76,IF(L56&gt;0,1,0)))</f>
        <v>0.42386703527374164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292433.44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292433.44</v>
      </c>
      <c r="G59" s="62">
        <f>IF(ISBLANK(F59),"  ",IF(F76&gt;0,F59/F76,IF(F59&gt;0,1,0)))</f>
        <v>1.8711923782608415E-3</v>
      </c>
      <c r="H59" s="224">
        <v>295950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295950</v>
      </c>
      <c r="M59" s="62">
        <f>IF(ISBLANK(L59),"  ",IF(L76&gt;0,L59/L76,IF(L59&gt;0,1,0)))</f>
        <v>1.6591354791336034E-3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11550170</v>
      </c>
      <c r="E60" s="60">
        <f t="shared" si="9"/>
        <v>1</v>
      </c>
      <c r="F60" s="78">
        <f t="shared" si="14"/>
        <v>11550170</v>
      </c>
      <c r="G60" s="62">
        <f>IF(ISBLANK(F60),"  ",IF(F76&gt;0,F60/F76,IF(F60&gt;0,1,0)))</f>
        <v>7.3906014550240984E-2</v>
      </c>
      <c r="H60" s="228">
        <v>0</v>
      </c>
      <c r="I60" s="58">
        <f t="shared" si="11"/>
        <v>0</v>
      </c>
      <c r="J60" s="77">
        <v>26020000</v>
      </c>
      <c r="K60" s="60">
        <f t="shared" si="12"/>
        <v>1</v>
      </c>
      <c r="L60" s="78">
        <f t="shared" si="13"/>
        <v>26020000</v>
      </c>
      <c r="M60" s="62">
        <f>IF(ISBLANK(L60),"  ",IF(L76&gt;0,L60/L76,IF(L60&gt;0,1,0)))</f>
        <v>0.1458716173916417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1011338</v>
      </c>
      <c r="E62" s="60">
        <f t="shared" si="9"/>
        <v>1</v>
      </c>
      <c r="F62" s="44">
        <f t="shared" si="14"/>
        <v>1011338</v>
      </c>
      <c r="G62" s="62">
        <f>IF(ISBLANK(F62),"  ",IF(F76&gt;0,F62/F76,IF(F62&gt;0,1,0)))</f>
        <v>6.4712433620640747E-3</v>
      </c>
      <c r="H62" s="224">
        <v>0</v>
      </c>
      <c r="I62" s="58">
        <f t="shared" si="11"/>
        <v>0</v>
      </c>
      <c r="J62" s="69">
        <v>3941443</v>
      </c>
      <c r="K62" s="60">
        <f t="shared" si="12"/>
        <v>1</v>
      </c>
      <c r="L62" s="44">
        <f t="shared" si="13"/>
        <v>3941443</v>
      </c>
      <c r="M62" s="62">
        <f>IF(ISBLANK(L62),"  ",IF(L76&gt;0,L62/L76,IF(L62&gt;0,1,0)))</f>
        <v>2.2096259233934067E-2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9041375.7899999991</v>
      </c>
      <c r="E63" s="60">
        <f t="shared" si="9"/>
        <v>1</v>
      </c>
      <c r="F63" s="44">
        <f t="shared" si="14"/>
        <v>9041375.7899999991</v>
      </c>
      <c r="G63" s="62">
        <f>IF(ISBLANK(F63),"  ",IF(F76&gt;0,F63/F76,IF(F63&gt;0,1,0)))</f>
        <v>5.7853005686490891E-2</v>
      </c>
      <c r="H63" s="224">
        <v>0</v>
      </c>
      <c r="I63" s="58">
        <f t="shared" si="11"/>
        <v>0</v>
      </c>
      <c r="J63" s="69">
        <v>13124606</v>
      </c>
      <c r="K63" s="60">
        <f t="shared" si="12"/>
        <v>1</v>
      </c>
      <c r="L63" s="44">
        <f t="shared" si="13"/>
        <v>13124606</v>
      </c>
      <c r="M63" s="62">
        <f>IF(ISBLANK(L63),"  ",IF(L76&gt;0,L63/L76,IF(L63&gt;0,1,0)))</f>
        <v>7.3578305336204644E-2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9024001</v>
      </c>
      <c r="E65" s="60">
        <f t="shared" si="9"/>
        <v>1</v>
      </c>
      <c r="F65" s="44">
        <f t="shared" si="14"/>
        <v>9024001</v>
      </c>
      <c r="G65" s="62">
        <f>IF(ISBLANK(F65),"  ",IF(F76&gt;0,F65/F76,IF(F65&gt;0,1,0)))</f>
        <v>5.7741829705310763E-2</v>
      </c>
      <c r="H65" s="224">
        <v>0</v>
      </c>
      <c r="I65" s="58">
        <f t="shared" si="11"/>
        <v>0</v>
      </c>
      <c r="J65" s="69">
        <v>8400000</v>
      </c>
      <c r="K65" s="60">
        <f t="shared" si="12"/>
        <v>1</v>
      </c>
      <c r="L65" s="44">
        <f t="shared" si="13"/>
        <v>8400000</v>
      </c>
      <c r="M65" s="62">
        <f>IF(ISBLANK(L65),"  ",IF(L76&gt;0,L65/L76,IF(L65&gt;0,1,0)))</f>
        <v>4.7091529058024217E-2</v>
      </c>
      <c r="N65" s="220"/>
    </row>
    <row r="66" spans="1:14" s="200" customFormat="1" ht="44.25" x14ac:dyDescent="0.55000000000000004">
      <c r="A66" s="231" t="s">
        <v>63</v>
      </c>
      <c r="B66" s="224">
        <v>3339966.63</v>
      </c>
      <c r="C66" s="58">
        <f t="shared" si="0"/>
        <v>0.55056562050482993</v>
      </c>
      <c r="D66" s="69">
        <v>2726461.25</v>
      </c>
      <c r="E66" s="60">
        <f t="shared" si="9"/>
        <v>0.44943437949517007</v>
      </c>
      <c r="F66" s="44">
        <f t="shared" si="14"/>
        <v>6066427.8799999999</v>
      </c>
      <c r="G66" s="62">
        <f>IF(ISBLANK(F66),"  ",IF(F76&gt;0,F66/F76,IF(F66&gt;0,1,0)))</f>
        <v>3.881722149260726E-2</v>
      </c>
      <c r="H66" s="224">
        <v>1705612</v>
      </c>
      <c r="I66" s="58">
        <f t="shared" si="11"/>
        <v>0.36114935991511693</v>
      </c>
      <c r="J66" s="69">
        <v>3017121</v>
      </c>
      <c r="K66" s="60">
        <f t="shared" si="12"/>
        <v>0.63885064008488301</v>
      </c>
      <c r="L66" s="44">
        <f t="shared" si="13"/>
        <v>4722733</v>
      </c>
      <c r="M66" s="62">
        <f>IF(ISBLANK(L66),"  ",IF(L76&gt;0,L66/L76,IF(L66&gt;0,1,0)))</f>
        <v>2.6476275988427368E-2</v>
      </c>
      <c r="N66" s="220"/>
    </row>
    <row r="67" spans="1:14" s="202" customFormat="1" ht="45" x14ac:dyDescent="0.6">
      <c r="A67" s="235" t="s">
        <v>64</v>
      </c>
      <c r="B67" s="232">
        <v>66710373.890000008</v>
      </c>
      <c r="C67" s="80">
        <f t="shared" si="0"/>
        <v>0.61040672739159574</v>
      </c>
      <c r="D67" s="91">
        <v>42578024.969999999</v>
      </c>
      <c r="E67" s="83">
        <f t="shared" si="9"/>
        <v>0.38959327260840426</v>
      </c>
      <c r="F67" s="232">
        <f>F66+F65+F64+F63+F62+F61+F60+F59+F58+F57+F56</f>
        <v>109288398.86</v>
      </c>
      <c r="G67" s="82">
        <f>IF(ISBLANK(F67),"  ",IF(F76&gt;0,F67/F76,IF(F67&gt;0,1,0)))</f>
        <v>0.69930312682148399</v>
      </c>
      <c r="H67" s="232">
        <v>69746142</v>
      </c>
      <c r="I67" s="80">
        <f t="shared" si="11"/>
        <v>0.5279301191679503</v>
      </c>
      <c r="J67" s="91">
        <v>62366309</v>
      </c>
      <c r="K67" s="83">
        <f t="shared" si="12"/>
        <v>0.47206988083204965</v>
      </c>
      <c r="L67" s="232">
        <f>L66+L65+L64+L63+L62+L61+L60+L59+L58+L57+L56</f>
        <v>132112451</v>
      </c>
      <c r="M67" s="82">
        <f>IF(ISBLANK(L67),"  ",IF(L76&gt;0,L67/L76,IF(L67&gt;0,1,0)))</f>
        <v>0.74064015776110725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9552004</v>
      </c>
      <c r="E72" s="54">
        <f>IF(ISBLANK(D72),"  ",IF(F72&gt;0,D72/F72,IF(D72&gt;0,1,0)))</f>
        <v>1</v>
      </c>
      <c r="F72" s="67">
        <f>D72+B72</f>
        <v>9552004</v>
      </c>
      <c r="G72" s="56">
        <f>IF(ISBLANK(F72),"  ",IF(F76&gt;0,F72/F76,IF(F72&gt;0,1,0)))</f>
        <v>6.1120359839548687E-2</v>
      </c>
      <c r="H72" s="207">
        <v>0</v>
      </c>
      <c r="I72" s="52">
        <f>IF(ISBLANK(H72),"  ",IF(L72&gt;0,H72/L72,IF(H72&gt;0,1,0)))</f>
        <v>0</v>
      </c>
      <c r="J72" s="59">
        <v>9300000</v>
      </c>
      <c r="K72" s="54">
        <f>IF(ISBLANK(J72),"  ",IF(L72&gt;0,J72/L72,IF(J72&gt;0,1,0)))</f>
        <v>1</v>
      </c>
      <c r="L72" s="67">
        <f>J72+H72</f>
        <v>9300000</v>
      </c>
      <c r="M72" s="56">
        <f>IF(ISBLANK(L72),"  ",IF(L76&gt;0,L72/L76,IF(L72&gt;0,1,0)))</f>
        <v>5.2137050028526817E-2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6151131</v>
      </c>
      <c r="E73" s="60">
        <f>IF(ISBLANK(D73),"  ",IF(F73&gt;0,D73/F73,IF(D73&gt;0,1,0)))</f>
        <v>1</v>
      </c>
      <c r="F73" s="44">
        <f>D73+B73</f>
        <v>6151131</v>
      </c>
      <c r="G73" s="62">
        <f>IF(ISBLANK(F73),"  ",IF(F76&gt;0,F73/F76,IF(F73&gt;0,1,0)))</f>
        <v>3.9359210919530915E-2</v>
      </c>
      <c r="H73" s="224">
        <v>0</v>
      </c>
      <c r="I73" s="58">
        <f>IF(ISBLANK(H73),"  ",IF(L73&gt;0,H73/L73,IF(H73&gt;0,1,0)))</f>
        <v>0</v>
      </c>
      <c r="J73" s="69">
        <v>6481611</v>
      </c>
      <c r="K73" s="60">
        <f>IF(ISBLANK(J73),"  ",IF(L73&gt;0,J73/L73,IF(J73&gt;0,1,0)))</f>
        <v>1</v>
      </c>
      <c r="L73" s="44">
        <f>J73+H73</f>
        <v>6481611</v>
      </c>
      <c r="M73" s="62">
        <f>IF(ISBLANK(L73),"  ",IF(L76&gt;0,L73/L76,IF(L73&gt;0,1,0)))</f>
        <v>3.6336782470155884E-2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15703135</v>
      </c>
      <c r="E74" s="83">
        <f>IF(ISBLANK(D74),"  ",IF(F74&gt;0,D74/F74,IF(D74&gt;0,1,0)))</f>
        <v>1</v>
      </c>
      <c r="F74" s="118">
        <f>F73+F72+F71+F70+F69</f>
        <v>15703135</v>
      </c>
      <c r="G74" s="82">
        <f>IF(ISBLANK(F74),"  ",IF(F76&gt;0,F74/F76,IF(F74&gt;0,1,0)))</f>
        <v>0.10047957075907961</v>
      </c>
      <c r="H74" s="117">
        <v>0</v>
      </c>
      <c r="I74" s="80">
        <f>IF(ISBLANK(H74),"  ",IF(L74&gt;0,H74/L74,IF(H74&gt;0,1,0)))</f>
        <v>0</v>
      </c>
      <c r="J74" s="95">
        <v>15781611</v>
      </c>
      <c r="K74" s="83">
        <f>IF(ISBLANK(J74),"  ",IF(L74&gt;0,J74/L74,IF(J74&gt;0,1,0)))</f>
        <v>1</v>
      </c>
      <c r="L74" s="118">
        <f>L73+L72+L71+L70+L69</f>
        <v>15781611</v>
      </c>
      <c r="M74" s="82">
        <f>IF(ISBLANK(L74),"  ",IF(L76&gt;0,L74/L76,IF(L74&gt;0,1,0)))</f>
        <v>8.8473832498682695E-2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98000707.890000015</v>
      </c>
      <c r="C76" s="122">
        <f t="shared" si="0"/>
        <v>0.62707663551724846</v>
      </c>
      <c r="D76" s="121">
        <v>58281159.969999999</v>
      </c>
      <c r="E76" s="123">
        <f>IF(ISBLANK(D76),"  ",IF(F76&gt;0,D76/F76,IF(D76&gt;0,1,0)))</f>
        <v>0.37292336448275154</v>
      </c>
      <c r="F76" s="121">
        <f>F74+F67+F47+F40+F48+F75</f>
        <v>156281867.86000001</v>
      </c>
      <c r="G76" s="124">
        <f>IF(ISBLANK(F76),"  ",IF(F76&gt;0,F76/F76,IF(F76&gt;0,1,0)))</f>
        <v>1</v>
      </c>
      <c r="H76" s="121">
        <v>100228110</v>
      </c>
      <c r="I76" s="122">
        <f>IF(ISBLANK(H76),"  ",IF(L76&gt;0,H76/L76,IF(H76&gt;0,1,0)))</f>
        <v>0.56189225648760099</v>
      </c>
      <c r="J76" s="121">
        <v>78147920</v>
      </c>
      <c r="K76" s="123">
        <f>IF(ISBLANK(J76),"  ",IF(L76&gt;0,J76/L76,IF(J76&gt;0,1,0)))</f>
        <v>0.43810774351239906</v>
      </c>
      <c r="L76" s="121">
        <f>L74+L67+L47+L40+L48+L75</f>
        <v>178376030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50.28515625" style="129" customWidth="1"/>
    <col min="5" max="5" width="45.5703125" style="128" customWidth="1"/>
    <col min="6" max="6" width="49.8554687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50.85546875" style="129" customWidth="1"/>
    <col min="11" max="11" width="45.5703125" style="128" customWidth="1"/>
    <col min="12" max="12" width="50.285156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86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69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87"/>
      <c r="E12" s="49"/>
      <c r="F12" s="48"/>
      <c r="G12" s="50"/>
      <c r="H12" s="46"/>
      <c r="I12" s="49"/>
      <c r="J12" s="87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+LSU!B13+LSUA!B13+LSUS!B13+LSUE!B13+HSCS!B13+HSCNO!B13+LSUAg!B13+PBRC!B13</f>
        <v>202887898</v>
      </c>
      <c r="C13" s="52">
        <f t="shared" ref="C13:C76" si="0">IF(ISBLANK(B13),"  ",IF(F13&gt;0,B13/F13,IF(B13&gt;0,1,0)))</f>
        <v>1</v>
      </c>
      <c r="D13" s="53">
        <f>+LSU!D13+LSUA!D13+LSUS!D13+LSUE!D13+HSCS!D13+HSCNO!D13+LSUAg!D13+PBRC!D13</f>
        <v>0</v>
      </c>
      <c r="E13" s="54">
        <f>IF(ISBLANK(D13),"  ",IF(F13&gt;0,D13/F13,IF(D13&gt;0,1,0)))</f>
        <v>0</v>
      </c>
      <c r="F13" s="55">
        <f>D13+B13</f>
        <v>202887898</v>
      </c>
      <c r="G13" s="56">
        <f>IF(ISBLANK(F13),"  ",IF(F76&gt;0,F13/F76,IF(F13&gt;0,1,0)))</f>
        <v>9.428794174292697E-2</v>
      </c>
      <c r="H13" s="9">
        <f>+LSU!H13+LSUA!H13+LSUS!H13+LSUE!H13+HSCS!H13+HSCNO!H13+LSUAg!H13+PBRC!H13</f>
        <v>348303880</v>
      </c>
      <c r="I13" s="52">
        <f>IF(ISBLANK(H13),"  ",IF(L13&gt;0,H13/L13,IF(H13&gt;0,1,0)))</f>
        <v>1</v>
      </c>
      <c r="J13" s="53">
        <f>+LSU!J13+LSUA!J13+LSUS!J13+LSUE!J13+HSCS!J13+HSCNO!J13+LSUAg!J13+PBRC!J13</f>
        <v>0</v>
      </c>
      <c r="K13" s="54">
        <f>IF(ISBLANK(J13),"  ",IF(L13&gt;0,J13/L13,IF(J13&gt;0,1,0)))</f>
        <v>0</v>
      </c>
      <c r="L13" s="55">
        <f t="shared" ref="L13:L34" si="1">J13+H13</f>
        <v>348303880</v>
      </c>
      <c r="M13" s="56">
        <f>IF(ISBLANK(L13),"  ",IF(L76&gt;0,L13/L76,IF(L13&gt;0,1,0)))</f>
        <v>0.16473880753431785</v>
      </c>
      <c r="N13" s="57"/>
    </row>
    <row r="14" spans="1:17" s="11" customFormat="1" ht="44.25" x14ac:dyDescent="0.55000000000000004">
      <c r="A14" s="21" t="s">
        <v>13</v>
      </c>
      <c r="B14" s="9">
        <f>+LSU!B14+LSUA!B14+LSUS!B14+LSUE!B14+HSCS!B14+HSCNO!B14+LSUAg!B14+PBRC!B14</f>
        <v>0</v>
      </c>
      <c r="C14" s="58">
        <f t="shared" si="0"/>
        <v>0</v>
      </c>
      <c r="D14" s="53">
        <f>+LSU!D14+LSUA!D14+LSUS!D14+LSUE!D14+HSCS!D14+HSCNO!D14+LSUAg!D14+PBRC!D14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+LSU!H14+LSUA!H14+LSUS!H14+LSUE!H14+HSCS!H14+HSCNO!H14+LSUAg!H14+PBRC!H14</f>
        <v>0</v>
      </c>
      <c r="I14" s="58">
        <f>IF(ISBLANK(H14),"  ",IF(L14&gt;0,H14/L14,IF(H14&gt;0,1,0)))</f>
        <v>0</v>
      </c>
      <c r="J14" s="53">
        <f>+LSU!J14+LSUA!J14+LSUS!J14+LSUE!J14+HSCS!J14+HSCNO!J14+LSUAg!J14+PBRC!J14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135">
        <f>+LSU!B15+LSUA!B15+LSUS!B15+LSUE!B15+HSCS!B15+HSCNO!B15+LSUAg!B15+PBRC!B15</f>
        <v>213949739.22</v>
      </c>
      <c r="C15" s="137">
        <f t="shared" si="0"/>
        <v>1</v>
      </c>
      <c r="D15" s="138">
        <f>+LSU!D15+LSUA!D15+LSUS!D15+LSUE!D15+HSCS!D15+HSCNO!D15+LSUAg!D15+PBRC!D15</f>
        <v>0</v>
      </c>
      <c r="E15" s="64">
        <f>IF(ISBLANK(D15),"  ",IF(F15&gt;0,D15/F15,IF(D15&gt;0,1,0)))</f>
        <v>0</v>
      </c>
      <c r="F15" s="48">
        <f>D15+B15</f>
        <v>213949739.22</v>
      </c>
      <c r="G15" s="65">
        <f>IF(ISBLANK(F15),"  ",IF(F76&gt;0,F15/F76,IF(F15&gt;0,1,0)))</f>
        <v>9.9428702975126571E-2</v>
      </c>
      <c r="H15" s="135">
        <f>+LSU!H15+LSUA!H15+LSUS!H15+LSUE!H15+HSCS!H15+HSCNO!H15+LSUAg!H15+PBRC!H15</f>
        <v>50726262</v>
      </c>
      <c r="I15" s="137">
        <f>IF(ISBLANK(H15),"  ",IF(L15&gt;0,H15/L15,IF(H15&gt;0,1,0)))</f>
        <v>1</v>
      </c>
      <c r="J15" s="138">
        <f>+LSU!J15+LSUA!J15+LSUS!J15+LSUE!J15+HSCS!J15+HSCNO!J15+LSUAg!J15+PBRC!J15</f>
        <v>0</v>
      </c>
      <c r="K15" s="64">
        <f>IF(ISBLANK(J15),"  ",IF(L15&gt;0,J15/L15,IF(J15&gt;0,1,0)))</f>
        <v>0</v>
      </c>
      <c r="L15" s="48">
        <f t="shared" si="1"/>
        <v>50726262</v>
      </c>
      <c r="M15" s="65">
        <f>IF(ISBLANK(L15),"  ",IF(L76&gt;0,L15/L76,IF(L15&gt;0,1,0)))</f>
        <v>2.3992221713273424E-2</v>
      </c>
      <c r="N15" s="35"/>
    </row>
    <row r="16" spans="1:17" s="11" customFormat="1" ht="44.25" x14ac:dyDescent="0.55000000000000004">
      <c r="A16" s="66" t="s">
        <v>15</v>
      </c>
      <c r="B16" s="9">
        <f>+LSU!B16+LSUA!B16+LSUS!B16+LSUE!B16+HSCS!B16+HSCNO!B16+LSUAg!B16+PBRC!B16</f>
        <v>168821596</v>
      </c>
      <c r="C16" s="52">
        <f t="shared" si="0"/>
        <v>1</v>
      </c>
      <c r="D16" s="53">
        <f>+LSU!D16+LSUA!D16+LSUS!D16+LSUE!D16+HSCS!D16+HSCNO!D16+LSUAg!D16+PBRC!D16</f>
        <v>0</v>
      </c>
      <c r="E16" s="54">
        <f>IF(ISBLANK(D16),"  ",IF(F16&gt;0,D16/F16,IF(D16&gt;0,1,0)))</f>
        <v>0</v>
      </c>
      <c r="F16" s="67">
        <f t="shared" ref="F16:F39" si="2">D16+B16</f>
        <v>168821596</v>
      </c>
      <c r="G16" s="56">
        <f>IF(ISBLANK(F16),"  ",IF(F76&gt;0,F16/F76,IF(F16&gt;0,1,0)))</f>
        <v>7.845633458431292E-2</v>
      </c>
      <c r="H16" s="9">
        <f>+LSU!H16+LSUA!H16+LSUS!H16+LSUE!H16+HSCS!H16+HSCNO!H16+LSUAg!H16+PBRC!H16</f>
        <v>0</v>
      </c>
      <c r="I16" s="52">
        <f t="shared" ref="I16:I34" si="3">IF(ISBLANK(H16),"  ",IF(L16&gt;0,H16/L16,IF(H16&gt;0,1,0)))</f>
        <v>0</v>
      </c>
      <c r="J16" s="53">
        <f>+LSU!J16+LSUA!J16+LSUS!J16+LSUE!J16+HSCS!J16+HSCNO!J16+LSUAg!J16+PBRC!J16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+LSU!B17+LSUA!B17+LSUS!B17+LSUE!B17+HSCS!B17+HSCNO!B17+LSUAg!B17+PBRC!B17</f>
        <v>19938915</v>
      </c>
      <c r="C17" s="58">
        <f t="shared" si="0"/>
        <v>1</v>
      </c>
      <c r="D17" s="53">
        <f>+LSU!D17+LSUA!D17+LSUS!D17+LSUE!D17+HSCS!D17+HSCNO!D17+LSUAg!D17+PBRC!D17</f>
        <v>0</v>
      </c>
      <c r="E17" s="54">
        <f t="shared" ref="E17:E34" si="5">IF(ISBLANK(D17),"  ",IF(F17&gt;0,D17/F17,IF(D17&gt;0,1,0)))</f>
        <v>0</v>
      </c>
      <c r="F17" s="44">
        <f t="shared" si="2"/>
        <v>19938915</v>
      </c>
      <c r="G17" s="62">
        <f>IF(ISBLANK(F17),"  ",IF(F76&gt;0,F17/F76,IF(F17&gt;0,1,0)))</f>
        <v>9.2661971190473504E-3</v>
      </c>
      <c r="H17" s="9">
        <f>+LSU!H17+LSUA!H17+LSUS!H17+LSUE!H17+HSCS!H17+HSCNO!H17+LSUAg!H17+PBRC!H17</f>
        <v>20754362</v>
      </c>
      <c r="I17" s="58">
        <f t="shared" si="3"/>
        <v>1</v>
      </c>
      <c r="J17" s="53">
        <f>+LSU!J17+LSUA!J17+LSUS!J17+LSUE!J17+HSCS!J17+HSCNO!J17+LSUAg!J17+PBRC!J17</f>
        <v>0</v>
      </c>
      <c r="K17" s="60">
        <f t="shared" si="4"/>
        <v>0</v>
      </c>
      <c r="L17" s="44">
        <f t="shared" si="1"/>
        <v>20754362</v>
      </c>
      <c r="M17" s="62">
        <f>IF(ISBLANK(L17),"  ",IF(L76&gt;0,L17/L76,IF(L17&gt;0,1,0)))</f>
        <v>9.8162812513474147E-3</v>
      </c>
      <c r="N17" s="35"/>
    </row>
    <row r="18" spans="1:14" s="11" customFormat="1" ht="44.25" x14ac:dyDescent="0.55000000000000004">
      <c r="A18" s="68" t="s">
        <v>17</v>
      </c>
      <c r="B18" s="9">
        <f>+LSU!B18+LSUA!B18+LSUS!B18+LSUE!B18+HSCS!B18+HSCNO!B18+LSUAg!B18+PBRC!B18</f>
        <v>21340726.219999999</v>
      </c>
      <c r="C18" s="58">
        <f t="shared" si="0"/>
        <v>1</v>
      </c>
      <c r="D18" s="53">
        <f>+LSU!D18+LSUA!D18+LSUS!D18+LSUE!D18+HSCS!D18+HSCNO!D18+LSUAg!D18+PBRC!D18</f>
        <v>0</v>
      </c>
      <c r="E18" s="54">
        <f t="shared" si="5"/>
        <v>0</v>
      </c>
      <c r="F18" s="44">
        <f t="shared" si="2"/>
        <v>21340726.219999999</v>
      </c>
      <c r="G18" s="62">
        <f>IF(ISBLANK(F18),"  ",IF(F76&gt;0,F18/F76,IF(F18&gt;0,1,0)))</f>
        <v>9.9176598033615289E-3</v>
      </c>
      <c r="H18" s="9">
        <f>+LSU!H18+LSUA!H18+LSUS!H18+LSUE!H18+HSCS!H18+HSCNO!H18+LSUAg!H18+PBRC!H18</f>
        <v>25611900</v>
      </c>
      <c r="I18" s="58">
        <f t="shared" si="3"/>
        <v>1</v>
      </c>
      <c r="J18" s="53">
        <f>+LSU!J18+LSUA!J18+LSUS!J18+LSUE!J18+HSCS!J18+HSCNO!J18+LSUAg!J18+PBRC!J18</f>
        <v>0</v>
      </c>
      <c r="K18" s="60">
        <f t="shared" si="4"/>
        <v>0</v>
      </c>
      <c r="L18" s="44">
        <f t="shared" si="1"/>
        <v>25611900</v>
      </c>
      <c r="M18" s="62">
        <f>IF(ISBLANK(L18),"  ",IF(L76&gt;0,L18/L76,IF(L18&gt;0,1,0)))</f>
        <v>1.2113772217203538E-2</v>
      </c>
      <c r="N18" s="35"/>
    </row>
    <row r="19" spans="1:14" s="11" customFormat="1" ht="44.25" x14ac:dyDescent="0.55000000000000004">
      <c r="A19" s="68" t="s">
        <v>18</v>
      </c>
      <c r="B19" s="9">
        <f>+LSU!B19+LSUA!B19+LSUS!B19+LSUE!B19+HSCS!B19+HSCNO!B19+LSUAg!B19+PBRC!B19</f>
        <v>0</v>
      </c>
      <c r="C19" s="58">
        <f t="shared" si="0"/>
        <v>0</v>
      </c>
      <c r="D19" s="53">
        <f>+LSU!D19+LSUA!D19+LSUS!D19+LSUE!D19+HSCS!D19+HSCNO!D19+LSUAg!D19+PBRC!D19</f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9">
        <f>+LSU!H19+LSUA!H19+LSUS!H19+LSUE!H19+HSCS!H19+HSCNO!H19+LSUAg!H19+PBRC!H19</f>
        <v>0</v>
      </c>
      <c r="I19" s="58">
        <f t="shared" si="3"/>
        <v>0</v>
      </c>
      <c r="J19" s="53">
        <f>+LSU!J19+LSUA!J19+LSUS!J19+LSUE!J19+HSCS!J19+HSCNO!J19+LSUAg!J19+PBRC!J19</f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35"/>
    </row>
    <row r="20" spans="1:14" s="11" customFormat="1" ht="44.25" x14ac:dyDescent="0.55000000000000004">
      <c r="A20" s="68" t="s">
        <v>19</v>
      </c>
      <c r="B20" s="9">
        <f>+LSU!B20+LSUA!B20+LSUS!B20+LSUE!B20+HSCS!B20+HSCNO!B20+LSUAg!B20+PBRC!B20</f>
        <v>0</v>
      </c>
      <c r="C20" s="58">
        <f t="shared" si="0"/>
        <v>0</v>
      </c>
      <c r="D20" s="53">
        <f>+LSU!D20+LSUA!D20+LSUS!D20+LSUE!D20+HSCS!D20+HSCNO!D20+LSUAg!D20+PBRC!D20</f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9">
        <f>+LSU!H20+LSUA!H20+LSUS!H20+LSUE!H20+HSCS!H20+HSCNO!H20+LSUAg!H20+PBRC!H20</f>
        <v>0</v>
      </c>
      <c r="I20" s="58">
        <f t="shared" si="3"/>
        <v>0</v>
      </c>
      <c r="J20" s="53">
        <f>+LSU!J20+LSUA!J20+LSUS!J20+LSUE!J20+HSCS!J20+HSCNO!J20+LSUAg!J20+PBRC!J20</f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35"/>
    </row>
    <row r="21" spans="1:14" s="11" customFormat="1" ht="44.25" x14ac:dyDescent="0.55000000000000004">
      <c r="A21" s="68" t="s">
        <v>20</v>
      </c>
      <c r="B21" s="9">
        <f>+LSU!B21+LSUA!B21+LSUS!B21+LSUE!B21+HSCS!B21+HSCNO!B21+LSUAg!B21+PBRC!B21</f>
        <v>0</v>
      </c>
      <c r="C21" s="58">
        <f t="shared" si="0"/>
        <v>0</v>
      </c>
      <c r="D21" s="53">
        <f>+LSU!D21+LSUA!D21+LSUS!D21+LSUE!D21+HSCS!D21+HSCNO!D21+LSUAg!D21+PBRC!D21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+LSU!H21+LSUA!H21+LSUS!H21+LSUE!H21+HSCS!H21+HSCNO!H21+LSUAg!H21+PBRC!H21</f>
        <v>0</v>
      </c>
      <c r="I21" s="58">
        <f t="shared" si="3"/>
        <v>0</v>
      </c>
      <c r="J21" s="53">
        <f>+LSU!J21+LSUA!J21+LSUS!J21+LSUE!J21+HSCS!J21+HSCNO!J21+LSUAg!J21+PBRC!J21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35"/>
    </row>
    <row r="22" spans="1:14" s="11" customFormat="1" ht="44.25" x14ac:dyDescent="0.55000000000000004">
      <c r="A22" s="68" t="s">
        <v>21</v>
      </c>
      <c r="B22" s="9">
        <f>+LSU!B22+LSUA!B22+LSUS!B22+LSUE!B22+HSCS!B22+HSCNO!B22+LSUAg!B22+PBRC!B22</f>
        <v>0</v>
      </c>
      <c r="C22" s="58">
        <f t="shared" si="0"/>
        <v>0</v>
      </c>
      <c r="D22" s="53">
        <f>+LSU!D22+LSUA!D22+LSUS!D22+LSUE!D22+HSCS!D22+HSCNO!D22+LSUAg!D22+PBRC!D22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+LSU!H22+LSUA!H22+LSUS!H22+LSUE!H22+HSCS!H22+HSCNO!H22+LSUAg!H22+PBRC!H22</f>
        <v>0</v>
      </c>
      <c r="I22" s="58">
        <f t="shared" si="3"/>
        <v>0</v>
      </c>
      <c r="J22" s="53">
        <f>+LSU!J22+LSUA!J22+LSUS!J22+LSUE!J22+HSCS!J22+HSCNO!J22+LSUAg!J22+PBRC!J22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35"/>
    </row>
    <row r="23" spans="1:14" s="11" customFormat="1" ht="44.25" x14ac:dyDescent="0.55000000000000004">
      <c r="A23" s="68" t="s">
        <v>22</v>
      </c>
      <c r="B23" s="9">
        <f>+LSU!B23+LSUA!B23+LSUS!B23+LSUE!B23+HSCS!B23+HSCNO!B23+LSUAg!B23+PBRC!B23</f>
        <v>705000</v>
      </c>
      <c r="C23" s="58">
        <f t="shared" si="0"/>
        <v>1</v>
      </c>
      <c r="D23" s="53">
        <f>+LSU!D23+LSUA!D23+LSUS!D23+LSUE!D23+HSCS!D23+HSCNO!D23+LSUAg!D23+PBRC!D23</f>
        <v>0</v>
      </c>
      <c r="E23" s="54">
        <f t="shared" si="5"/>
        <v>0</v>
      </c>
      <c r="F23" s="44">
        <f t="shared" si="2"/>
        <v>705000</v>
      </c>
      <c r="G23" s="62">
        <f>IF(ISBLANK(F23),"  ",IF(F76&gt;0,F23/F76,IF(F23&gt;0,1,0)))</f>
        <v>3.2763412497261672E-4</v>
      </c>
      <c r="H23" s="9">
        <f>+LSU!H23+LSUA!H23+LSUS!H23+LSUE!H23+HSCS!H23+HSCNO!H23+LSUAg!H23+PBRC!H23</f>
        <v>750000</v>
      </c>
      <c r="I23" s="58">
        <f t="shared" si="3"/>
        <v>1</v>
      </c>
      <c r="J23" s="53">
        <f>+LSU!J23+LSUA!J23+LSUS!J23+LSUE!J23+HSCS!J23+HSCNO!J23+LSUAg!J23+PBRC!J23</f>
        <v>0</v>
      </c>
      <c r="K23" s="60">
        <f t="shared" si="4"/>
        <v>0</v>
      </c>
      <c r="L23" s="44">
        <f t="shared" si="1"/>
        <v>750000</v>
      </c>
      <c r="M23" s="62">
        <f>IF(ISBLANK(L23),"  ",IF(L76&gt;0,L23/L76,IF(L23&gt;0,1,0)))</f>
        <v>3.5473077604170929E-4</v>
      </c>
      <c r="N23" s="35"/>
    </row>
    <row r="24" spans="1:14" s="11" customFormat="1" ht="44.25" x14ac:dyDescent="0.55000000000000004">
      <c r="A24" s="68" t="s">
        <v>23</v>
      </c>
      <c r="B24" s="9">
        <f>+LSU!B24+LSUA!B24+LSUS!B24+LSUE!B24+HSCS!B24+HSCNO!B24+LSUAg!B24+PBRC!B24</f>
        <v>2933502</v>
      </c>
      <c r="C24" s="58">
        <f t="shared" si="0"/>
        <v>1</v>
      </c>
      <c r="D24" s="53">
        <f>+LSU!D24+LSUA!D24+LSUS!D24+LSUE!D24+HSCS!D24+HSCNO!D24+LSUAg!D24+PBRC!D24</f>
        <v>0</v>
      </c>
      <c r="E24" s="54">
        <f t="shared" si="5"/>
        <v>0</v>
      </c>
      <c r="F24" s="44">
        <f t="shared" si="2"/>
        <v>2933502</v>
      </c>
      <c r="G24" s="62">
        <f>IF(ISBLANK(F24),"  ",IF(F76&gt;0,F24/F76,IF(F24&gt;0,1,0)))</f>
        <v>1.3632841998232922E-3</v>
      </c>
      <c r="H24" s="9">
        <f>+LSU!H24+LSUA!H24+LSUS!H24+LSUE!H24+HSCS!H24+HSCNO!H24+LSUAg!H24+PBRC!H24</f>
        <v>3400000</v>
      </c>
      <c r="I24" s="58">
        <f t="shared" si="3"/>
        <v>1</v>
      </c>
      <c r="J24" s="53">
        <f>+LSU!J24+LSUA!J24+LSUS!J24+LSUE!J24+HSCS!J24+HSCNO!J24+LSUAg!J24+PBRC!J24</f>
        <v>0</v>
      </c>
      <c r="K24" s="60">
        <f t="shared" si="4"/>
        <v>0</v>
      </c>
      <c r="L24" s="44">
        <f t="shared" si="1"/>
        <v>3400000</v>
      </c>
      <c r="M24" s="62">
        <f>IF(ISBLANK(L24),"  ",IF(L76&gt;0,L24/L76,IF(L24&gt;0,1,0)))</f>
        <v>1.6081128513890821E-3</v>
      </c>
      <c r="N24" s="35"/>
    </row>
    <row r="25" spans="1:14" s="11" customFormat="1" ht="44.25" x14ac:dyDescent="0.55000000000000004">
      <c r="A25" s="68" t="s">
        <v>24</v>
      </c>
      <c r="B25" s="9">
        <f>+LSU!B25+LSUA!B25+LSUS!B25+LSUE!B25+HSCS!B25+HSCNO!B25+LSUAg!B25+PBRC!B25</f>
        <v>210000</v>
      </c>
      <c r="C25" s="58">
        <f t="shared" si="0"/>
        <v>1</v>
      </c>
      <c r="D25" s="53">
        <f>+LSU!D25+LSUA!D25+LSUS!D25+LSUE!D25+HSCS!D25+HSCNO!D25+LSUAg!D25+PBRC!D25</f>
        <v>0</v>
      </c>
      <c r="E25" s="54">
        <f t="shared" si="5"/>
        <v>0</v>
      </c>
      <c r="F25" s="44">
        <f t="shared" si="2"/>
        <v>210000</v>
      </c>
      <c r="G25" s="62">
        <f>IF(ISBLANK(F25),"  ",IF(F76&gt;0,F25/F76,IF(F25&gt;0,1,0)))</f>
        <v>9.7593143608864545E-5</v>
      </c>
      <c r="H25" s="9">
        <f>+LSU!H25+LSUA!H25+LSUS!H25+LSUE!H25+HSCS!H25+HSCNO!H25+LSUAg!H25+PBRC!H25</f>
        <v>210000</v>
      </c>
      <c r="I25" s="58">
        <f t="shared" si="3"/>
        <v>1</v>
      </c>
      <c r="J25" s="53">
        <f>+LSU!J25+LSUA!J25+LSUS!J25+LSUE!J25+HSCS!J25+HSCNO!J25+LSUAg!J25+PBRC!J25</f>
        <v>0</v>
      </c>
      <c r="K25" s="60">
        <f t="shared" si="4"/>
        <v>0</v>
      </c>
      <c r="L25" s="44">
        <f t="shared" si="1"/>
        <v>210000</v>
      </c>
      <c r="M25" s="62">
        <f>IF(ISBLANK(L25),"  ",IF(L76&gt;0,L25/L76,IF(L25&gt;0,1,0)))</f>
        <v>9.9324617291678602E-5</v>
      </c>
      <c r="N25" s="35"/>
    </row>
    <row r="26" spans="1:14" s="11" customFormat="1" ht="44.25" x14ac:dyDescent="0.55000000000000004">
      <c r="A26" s="68" t="s">
        <v>25</v>
      </c>
      <c r="B26" s="9">
        <f>+LSU!B26+LSUA!B26+LSUS!B26+LSUE!B26+HSCS!B26+HSCNO!B26+LSUAg!B26+PBRC!B26</f>
        <v>0</v>
      </c>
      <c r="C26" s="58">
        <f t="shared" si="0"/>
        <v>0</v>
      </c>
      <c r="D26" s="53">
        <f>+LSU!D26+LSUA!D26+LSUS!D26+LSUE!D26+HSCS!D26+HSCNO!D26+LSUAg!D26+PBRC!D26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+LSU!H26+LSUA!H26+LSUS!H26+LSUE!H26+HSCS!H26+HSCNO!H26+LSUAg!H26+PBRC!H26</f>
        <v>0</v>
      </c>
      <c r="I26" s="58">
        <f t="shared" si="3"/>
        <v>0</v>
      </c>
      <c r="J26" s="53">
        <f>+LSU!J26+LSUA!J26+LSUS!J26+LSUE!J26+HSCS!J26+HSCNO!J26+LSUAg!J26+PBRC!J26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+LSU!B27+LSUA!B27+LSUS!B27+LSUE!B27+HSCS!B27+HSCNO!B27+LSUAg!B27+PBRC!B27</f>
        <v>0</v>
      </c>
      <c r="C27" s="58">
        <f t="shared" si="0"/>
        <v>0</v>
      </c>
      <c r="D27" s="53">
        <f>+LSU!D27+LSUA!D27+LSUS!D27+LSUE!D27+HSCS!D27+HSCNO!D27+LSUAg!D27+PBRC!D27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+LSU!H27+LSUA!H27+LSUS!H27+LSUE!H27+HSCS!H27+HSCNO!H27+LSUAg!H27+PBRC!H27</f>
        <v>0</v>
      </c>
      <c r="I27" s="58">
        <f t="shared" si="3"/>
        <v>0</v>
      </c>
      <c r="J27" s="53">
        <f>+LSU!J27+LSUA!J27+LSUS!J27+LSUE!J27+HSCS!J27+HSCNO!J27+LSUAg!J27+PBRC!J27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+LSU!B28+LSUA!B28+LSUS!B28+LSUE!B28+HSCS!B28+HSCNO!B28+LSUAg!B28+PBRC!B28</f>
        <v>0</v>
      </c>
      <c r="C28" s="58">
        <f t="shared" si="0"/>
        <v>0</v>
      </c>
      <c r="D28" s="53">
        <f>+LSU!D28+LSUA!D28+LSUS!D28+LSUE!D28+HSCS!D28+HSCNO!D28+LSUAg!D28+PBRC!D28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+LSU!H28+LSUA!H28+LSUS!H28+LSUE!H28+HSCS!H28+HSCNO!H28+LSUAg!H28+PBRC!H28</f>
        <v>0</v>
      </c>
      <c r="I28" s="58">
        <f t="shared" si="3"/>
        <v>0</v>
      </c>
      <c r="J28" s="53">
        <f>+LSU!J28+LSUA!J28+LSUS!J28+LSUE!J28+HSCS!J28+HSCNO!J28+LSUAg!J28+PBRC!J28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+LSU!B29+LSUA!B29+LSUS!B29+LSUE!B29+HSCS!B29+HSCNO!B29+LSUAg!B29+PBRC!B29</f>
        <v>0</v>
      </c>
      <c r="C29" s="58">
        <f t="shared" si="0"/>
        <v>0</v>
      </c>
      <c r="D29" s="53">
        <f>+LSU!D29+LSUA!D29+LSUS!D29+LSUE!D29+HSCS!D29+HSCNO!D29+LSUAg!D29+PBRC!D29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+LSU!H29+LSUA!H29+LSUS!H29+LSUE!H29+HSCS!H29+HSCNO!H29+LSUAg!H29+PBRC!H29</f>
        <v>0</v>
      </c>
      <c r="I29" s="58">
        <f t="shared" si="3"/>
        <v>0</v>
      </c>
      <c r="J29" s="53">
        <f>+LSU!J29+LSUA!J29+LSUS!J29+LSUE!J29+HSCS!J29+HSCNO!J29+LSUAg!J29+PBRC!J29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35"/>
    </row>
    <row r="30" spans="1:14" s="11" customFormat="1" ht="44.25" x14ac:dyDescent="0.55000000000000004">
      <c r="A30" s="70" t="s">
        <v>29</v>
      </c>
      <c r="B30" s="9">
        <f>+LSU!B30+LSUA!B30+LSUS!B30+LSUE!B30+HSCS!B30+HSCNO!B30+LSUAg!B30+PBRC!B30</f>
        <v>0</v>
      </c>
      <c r="C30" s="58">
        <f t="shared" si="0"/>
        <v>0</v>
      </c>
      <c r="D30" s="53">
        <f>+LSU!D30+LSUA!D30+LSUS!D30+LSUE!D30+HSCS!D30+HSCNO!D30+LSUAg!D30+PBRC!D30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+LSU!H30+LSUA!H30+LSUS!H30+LSUE!H30+HSCS!H30+HSCNO!H30+LSUAg!H30+PBRC!H30</f>
        <v>0</v>
      </c>
      <c r="I30" s="58">
        <f t="shared" si="3"/>
        <v>0</v>
      </c>
      <c r="J30" s="53">
        <f>+LSU!J30+LSUA!J30+LSUS!J30+LSUE!J30+HSCS!J30+HSCNO!J30+LSUAg!J30+PBRC!J30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+LSU!B31+LSUA!B31+LSUS!B31+LSUE!B31+HSCS!B31+HSCNO!B31+LSUAg!B31+PBRC!B31</f>
        <v>0</v>
      </c>
      <c r="C31" s="58">
        <f t="shared" si="0"/>
        <v>0</v>
      </c>
      <c r="D31" s="53">
        <f>+LSU!D31+LSUA!D31+LSUS!D31+LSUE!D31+HSCS!D31+HSCNO!D31+LSUAg!D31+PBRC!D31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+LSU!H31+LSUA!H31+LSUS!H31+LSUE!H31+HSCS!H31+HSCNO!H31+LSUAg!H31+PBRC!H31</f>
        <v>0</v>
      </c>
      <c r="I31" s="58">
        <f t="shared" si="3"/>
        <v>0</v>
      </c>
      <c r="J31" s="53">
        <f>+LSU!J31+LSUA!J31+LSUS!J31+LSUE!J31+HSCS!J31+HSCNO!J31+LSUAg!J31+PBRC!J31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35"/>
    </row>
    <row r="32" spans="1:14" s="11" customFormat="1" ht="44.25" x14ac:dyDescent="0.55000000000000004">
      <c r="A32" s="70" t="s">
        <v>31</v>
      </c>
      <c r="B32" s="9">
        <f>+LSU!B32+LSUA!B32+LSUS!B32+LSUE!B32+HSCS!B32+HSCNO!B32+LSUAg!B32+PBRC!B32</f>
        <v>0</v>
      </c>
      <c r="C32" s="58">
        <f t="shared" si="0"/>
        <v>0</v>
      </c>
      <c r="D32" s="53">
        <f>+LSU!D32+LSUA!D32+LSUS!D32+LSUE!D32+HSCS!D32+HSCNO!D32+LSUAg!D32+PBRC!D32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+LSU!H32+LSUA!H32+LSUS!H32+LSUE!H32+HSCS!H32+HSCNO!H32+LSUAg!H32+PBRC!H32</f>
        <v>0</v>
      </c>
      <c r="I32" s="58">
        <f t="shared" si="3"/>
        <v>0</v>
      </c>
      <c r="J32" s="53">
        <f>+LSU!J32+LSUA!J32+LSUS!J32+LSUE!J32+HSCS!J32+HSCNO!J32+LSUAg!J32+PBRC!J32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+LSU!B33+LSUA!B33+LSUS!B33+LSUE!B33+HSCS!B33+HSCNO!B33+LSUAg!B33+PBRC!B33</f>
        <v>0</v>
      </c>
      <c r="C33" s="58">
        <f>IF(ISBLANK(B33),"  ",IF(F33&gt;0,B33/F33,IF(B33&gt;0,1,0)))</f>
        <v>0</v>
      </c>
      <c r="D33" s="53">
        <f>+LSU!D33+LSUA!D33+LSUS!D33+LSUE!D33+HSCS!D33+HSCNO!D33+LSUAg!D33+PBRC!D33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+LSU!H33+LSUA!H33+LSUS!H33+LSUE!H33+HSCS!H33+HSCNO!H33+LSUAg!H33+PBRC!H33</f>
        <v>0</v>
      </c>
      <c r="I33" s="58">
        <f>IF(ISBLANK(H33),"  ",IF(L33&gt;0,H33/L33,IF(H33&gt;0,1,0)))</f>
        <v>0</v>
      </c>
      <c r="J33" s="53">
        <f>+LSU!J33+LSUA!J33+LSUS!J33+LSUE!J33+HSCS!J33+HSCNO!J33+LSUAg!J33+PBRC!J33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+LSU!B34+LSUA!B34+LSUS!B34+LSUE!B34+HSCS!B34+HSCNO!B34+LSUAg!B34+PBRC!B34</f>
        <v>0</v>
      </c>
      <c r="C34" s="58">
        <f t="shared" si="0"/>
        <v>0</v>
      </c>
      <c r="D34" s="53">
        <f>+LSU!D34+LSUA!D34+LSUS!D34+LSUE!D34+HSCS!D34+HSCNO!D34+LSUAg!D34+PBRC!D34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+LSU!H34+LSUA!H34+LSUS!H34+LSUE!H34+HSCS!H34+HSCNO!H34+LSUAg!H34+PBRC!H34</f>
        <v>0</v>
      </c>
      <c r="I34" s="58">
        <f t="shared" si="3"/>
        <v>0</v>
      </c>
      <c r="J34" s="53">
        <f>+LSU!J34+LSUA!J34+LSUS!J34+LSUE!J34+HSCS!J34+HSCNO!J34+LSUAg!J34+PBRC!J34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136"/>
      <c r="C35" s="73" t="s">
        <v>4</v>
      </c>
      <c r="D35" s="139"/>
      <c r="E35" s="74" t="s">
        <v>4</v>
      </c>
      <c r="F35" s="44"/>
      <c r="G35" s="75" t="s">
        <v>4</v>
      </c>
      <c r="H35" s="136"/>
      <c r="I35" s="73" t="s">
        <v>4</v>
      </c>
      <c r="J35" s="139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+LSU!B36+LSUA!B36+LSUS!B36+LSUE!B36+HSCS!B36+HSCNO!B36+LSUAg!B36+PBRC!B36</f>
        <v>0</v>
      </c>
      <c r="C36" s="58">
        <f t="shared" si="0"/>
        <v>0</v>
      </c>
      <c r="D36" s="53">
        <f>+LSU!D36+LSUA!D36+LSUS!D36+LSUE!D36+HSCS!D36+HSCNO!D36+LSUAg!D36+PBRC!D36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+LSU!H36+LSUA!H36+LSUS!H36+LSUE!H36+HSCS!H36+HSCNO!H36+LSUAg!H36+PBRC!H36</f>
        <v>0</v>
      </c>
      <c r="I36" s="58">
        <f>IF(ISBLANK(H36),"  ",IF(L36&gt;0,H36/L36,IF(H36&gt;0,1,0)))</f>
        <v>0</v>
      </c>
      <c r="J36" s="53">
        <f>+LSU!J36+LSUA!J36+LSUS!J36+LSUE!J36+HSCS!J36+HSCNO!J36+LSUAg!J36+PBRC!J36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+LSU!B38+LSUA!B38+LSUS!B38+LSUE!B38+HSCS!B38+HSCNO!B38+LSUAg!B38+PBRC!B38</f>
        <v>0</v>
      </c>
      <c r="C38" s="58">
        <f t="shared" si="0"/>
        <v>0</v>
      </c>
      <c r="D38" s="53">
        <f>+LSU!D38+LSUA!D38+LSUS!D38+LSUE!D38+HSCS!D38+HSCNO!D38+LSUAg!D38+PBRC!D38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+LSU!H38+LSUA!H38+LSUS!H38+LSUE!H38+HSCS!H38+HSCNO!H38+LSUAg!H38+PBRC!H38</f>
        <v>0</v>
      </c>
      <c r="I38" s="58">
        <f>IF(ISBLANK(H38),"  ",IF(L38&gt;0,H38/L38,IF(H38&gt;0,1,0)))</f>
        <v>0</v>
      </c>
      <c r="J38" s="53">
        <f>+LSU!J38+LSUA!J38+LSUS!J38+LSUE!J38+HSCS!J38+HSCNO!J38+LSUAg!J38+PBRC!J38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416837637.22000003</v>
      </c>
      <c r="C40" s="80">
        <f t="shared" si="0"/>
        <v>1</v>
      </c>
      <c r="D40" s="141">
        <f>D39+D38+D36+D34+D29+D28+D26+D27+D25+D24+D23+D22+D21+D20+D19+D18+D17+D16+D14+D13+D30+D31+D32</f>
        <v>0</v>
      </c>
      <c r="E40" s="81">
        <f>IF(ISBLANK(D40),"  ",IF(F40&gt;0,D40/F40,IF(D40&gt;0,1,0)))</f>
        <v>0</v>
      </c>
      <c r="F40" s="79">
        <f>F39+F38+F36+F34+F29+F28+F26+F27+F25+F24+F23+F22+F21+F20+F19+F18+F17+F16+F14+F13+F30+F31+F32</f>
        <v>416837637.22000003</v>
      </c>
      <c r="G40" s="82">
        <f>IF(ISBLANK(F40),"  ",IF(F76&gt;0,F40/F76,IF(F40&gt;0,1,0)))</f>
        <v>0.19371664471805355</v>
      </c>
      <c r="H40" s="229">
        <f>H39+H38+H36+H34+H29+H28+H26+H27+H25+H24+H23+H22+H21+H20+H19+H18+H17+H16+H14+H13+H30+H31+H32</f>
        <v>399030142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</f>
        <v>399030142</v>
      </c>
      <c r="M40" s="82">
        <f>IF(ISBLANK(L40),"  ",IF(L76&gt;0,L40/L76,IF(L40&gt;0,1,0)))</f>
        <v>0.18873102924759128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+LSU!B42+LSUA!B42+LSUS!B42+LSUE!B42+HSCS!B42+HSCNO!B42+LSUAg!B42+PBRC!B42</f>
        <v>0</v>
      </c>
      <c r="C42" s="52">
        <f t="shared" si="0"/>
        <v>0</v>
      </c>
      <c r="D42" s="53">
        <f>+LSU!D42+LSUA!D42+LSUS!D42+LSUE!D42+HSCS!D42+HSCNO!D42+LSUAg!D42+PBRC!D42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+LSU!H42+LSUA!H42+LSUS!H42+LSUE!H42+HSCS!H42+HSCNO!H42+LSUAg!H42+PBRC!H42</f>
        <v>0</v>
      </c>
      <c r="I42" s="52">
        <f t="shared" ref="I42:I48" si="7">IF(ISBLANK(H42),"  ",IF(L42&gt;0,H42/L42,IF(H42&gt;0,1,0)))</f>
        <v>0</v>
      </c>
      <c r="J42" s="53">
        <f>+LSU!J42+LSUA!J42+LSUS!J42+LSUE!J42+HSCS!J42+HSCNO!J42+LSUAg!J42+PBRC!J42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+LSU!B43+LSUA!B43+LSUS!B43+LSUE!B43+HSCS!B43+HSCNO!B43+LSUAg!B43+PBRC!B43</f>
        <v>0</v>
      </c>
      <c r="C43" s="58">
        <f t="shared" si="0"/>
        <v>0</v>
      </c>
      <c r="D43" s="53">
        <f>+LSU!D43+LSUA!D43+LSUS!D43+LSUE!D43+HSCS!D43+HSCNO!D43+LSUAg!D43+PBRC!D43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+LSU!H43+LSUA!H43+LSUS!H43+LSUE!H43+HSCS!H43+HSCNO!H43+LSUAg!H43+PBRC!H43</f>
        <v>0</v>
      </c>
      <c r="I43" s="58">
        <f t="shared" si="7"/>
        <v>0</v>
      </c>
      <c r="J43" s="53">
        <f>+LSU!J43+LSUA!J43+LSUS!J43+LSUE!J43+HSCS!J43+HSCNO!J43+LSUAg!J43+PBRC!J43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+LSU!B44+LSUA!B44+LSUS!B44+LSUE!B44+HSCS!B44+HSCNO!B44+LSUAg!B44+PBRC!B44</f>
        <v>0</v>
      </c>
      <c r="C44" s="58">
        <f t="shared" si="0"/>
        <v>0</v>
      </c>
      <c r="D44" s="53">
        <f>+LSU!D44+LSUA!D44+LSUS!D44+LSUE!D44+HSCS!D44+HSCNO!D44+LSUAg!D44+PBRC!D44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+LSU!H44+LSUA!H44+LSUS!H44+LSUE!H44+HSCS!H44+HSCNO!H44+LSUAg!H44+PBRC!H44</f>
        <v>0</v>
      </c>
      <c r="I44" s="58">
        <f t="shared" si="7"/>
        <v>0</v>
      </c>
      <c r="J44" s="53">
        <f>+LSU!J44+LSUA!J44+LSUS!J44+LSUE!J44+HSCS!J44+HSCNO!J44+LSUAg!J44+PBRC!J44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+LSU!B45+LSUA!B45+LSUS!B45+LSUE!B45+HSCS!B45+HSCNO!B45+LSUAg!B45+PBRC!B45</f>
        <v>7307342</v>
      </c>
      <c r="C45" s="58">
        <f t="shared" si="0"/>
        <v>1</v>
      </c>
      <c r="D45" s="53">
        <f>+LSU!D45+LSUA!D45+LSUS!D45+LSUE!D45+HSCS!D45+HSCNO!D45+LSUAg!D45+PBRC!D45</f>
        <v>0</v>
      </c>
      <c r="E45" s="60">
        <f t="shared" si="6"/>
        <v>0</v>
      </c>
      <c r="F45" s="78">
        <f>D45+B45</f>
        <v>7307342</v>
      </c>
      <c r="G45" s="62">
        <f>IF(ISBLANK(F45),"  ",IF(D76&gt;0,F45/D76,IF(F45&gt;0,1,0)))</f>
        <v>6.0321740142795675E-3</v>
      </c>
      <c r="H45" s="9">
        <f>+LSU!H45+LSUA!H45+LSUS!H45+LSUE!H45+HSCS!H45+HSCNO!H45+LSUAg!H45+PBRC!H45</f>
        <v>7365818</v>
      </c>
      <c r="I45" s="58">
        <f t="shared" si="7"/>
        <v>1</v>
      </c>
      <c r="J45" s="53">
        <f>+LSU!J45+LSUA!J45+LSUS!J45+LSUE!J45+HSCS!J45+HSCNO!J45+LSUAg!J45+PBRC!J45</f>
        <v>0</v>
      </c>
      <c r="K45" s="60">
        <f t="shared" si="8"/>
        <v>0</v>
      </c>
      <c r="L45" s="78">
        <f>J45+H45</f>
        <v>7365818</v>
      </c>
      <c r="M45" s="62">
        <f>IF(ISBLANK(L45),"  ",IF(J76&gt;0,L45/J76,IF(L45&gt;0,1,0)))</f>
        <v>6.3247680805828127E-3</v>
      </c>
      <c r="N45" s="35"/>
    </row>
    <row r="46" spans="1:14" s="11" customFormat="1" ht="44.25" x14ac:dyDescent="0.55000000000000004">
      <c r="A46" s="88" t="s">
        <v>43</v>
      </c>
      <c r="B46" s="9">
        <f>+LSU!B46+LSUA!B46+LSUS!B46+LSUE!B46+HSCS!B46+HSCNO!B46+LSUAg!B46+PBRC!B46</f>
        <v>0</v>
      </c>
      <c r="C46" s="58">
        <f t="shared" si="0"/>
        <v>0</v>
      </c>
      <c r="D46" s="53">
        <f>+LSU!D46+LSUA!D46+LSUS!D46+LSUE!D46+HSCS!D46+HSCNO!D46+LSUAg!D46+PBRC!D46</f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9">
        <f>+LSU!H46+LSUA!H46+LSUS!H46+LSUE!H46+HSCS!H46+HSCNO!H46+LSUAg!H46+PBRC!H46</f>
        <v>0</v>
      </c>
      <c r="I46" s="58">
        <f t="shared" si="7"/>
        <v>0</v>
      </c>
      <c r="J46" s="53">
        <f>+LSU!J46+LSUA!J46+LSUS!J46+LSUE!J46+HSCS!J46+HSCNO!J46+LSUAg!J46+PBRC!J46</f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35"/>
    </row>
    <row r="47" spans="1:14" s="85" customFormat="1" ht="45" x14ac:dyDescent="0.6">
      <c r="A47" s="86" t="s">
        <v>44</v>
      </c>
      <c r="B47" s="143">
        <f>B46+B45+B44+B43+B42</f>
        <v>7307342</v>
      </c>
      <c r="C47" s="80">
        <f t="shared" si="0"/>
        <v>1</v>
      </c>
      <c r="D47" s="144">
        <f>D46+D45+D44+D43+D42</f>
        <v>0</v>
      </c>
      <c r="E47" s="83">
        <f t="shared" si="6"/>
        <v>0</v>
      </c>
      <c r="F47" s="92">
        <f>F46+F45+F44+F43+F42</f>
        <v>7307342</v>
      </c>
      <c r="G47" s="82">
        <f>IF(ISBLANK(F47),"  ",IF(F76&gt;0,F47/F76,IF(F47&gt;0,1,0)))</f>
        <v>3.395935605738512E-3</v>
      </c>
      <c r="H47" s="143">
        <f>H46+H45+H44+H43+H42</f>
        <v>7365818</v>
      </c>
      <c r="I47" s="80">
        <f t="shared" si="7"/>
        <v>1</v>
      </c>
      <c r="J47" s="144">
        <f>J46+J45+J44+J43+J42</f>
        <v>0</v>
      </c>
      <c r="K47" s="83">
        <f t="shared" si="8"/>
        <v>0</v>
      </c>
      <c r="L47" s="92">
        <f>L46+L45+L44+L43+L42</f>
        <v>7365818</v>
      </c>
      <c r="M47" s="82">
        <f>IF(ISBLANK(L47),"  ",IF(L76&gt;0,L47/L76,IF(L47&gt;0,1,0)))</f>
        <v>3.4838431137626546E-3</v>
      </c>
      <c r="N47" s="84"/>
    </row>
    <row r="48" spans="1:14" s="85" customFormat="1" ht="45" x14ac:dyDescent="0.6">
      <c r="A48" s="93" t="s">
        <v>45</v>
      </c>
      <c r="B48" s="133">
        <f>+LSU!B48+LSUA!B48+LSUS!B48+LSUE!B48+HSCS!B48+HSCNO!B48+LSUAg!B48+PBRC!B48</f>
        <v>0</v>
      </c>
      <c r="C48" s="80">
        <f t="shared" si="0"/>
        <v>0</v>
      </c>
      <c r="D48" s="142">
        <f>+LSU!D48+LSUA!D48+LSUS!D48+LSUE!D48+HSCS!D48+HSCNO!D48+LSUAg!D48+PBRC!D48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+LSU!H48+LSUA!H48+LSUS!H48+LSUE!H48+HSCS!H48+HSCNO!H48+LSUAg!H48+PBRC!H48</f>
        <v>0</v>
      </c>
      <c r="I48" s="80">
        <f t="shared" si="7"/>
        <v>0</v>
      </c>
      <c r="J48" s="142">
        <f>+LSU!J48+LSUA!J48+LSUS!J48+LSUE!J48+HSCS!J48+HSCNO!J48+LSUAg!J48+PBRC!J48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+LSU!B50+LSUA!B50+LSUS!B50+LSUE!B50+HSCS!B50+HSCNO!B50+LSUAg!B50+PBRC!B50</f>
        <v>348805943.19</v>
      </c>
      <c r="C50" s="52">
        <f t="shared" si="0"/>
        <v>0.99412842013191727</v>
      </c>
      <c r="D50" s="53">
        <f>+LSU!D50+LSUA!D50+LSUS!D50+LSUE!D50+HSCS!D50+HSCNO!D50+LSUAg!D50+PBRC!D50</f>
        <v>2060138.22</v>
      </c>
      <c r="E50" s="54">
        <f t="shared" ref="E50:E67" si="9">IF(ISBLANK(D50),"  ",IF(F50&gt;0,D50/F50,IF(D50&gt;0,1,0)))</f>
        <v>5.8715798680826379E-3</v>
      </c>
      <c r="F50" s="101">
        <f t="shared" ref="F50:F53" si="10">D50+B50</f>
        <v>350866081.41000003</v>
      </c>
      <c r="G50" s="56">
        <f>IF(ISBLANK(F50),"  ",IF(F76&gt;0,F50/F76,IF(F50&gt;0,1,0)))</f>
        <v>0.163057732716789</v>
      </c>
      <c r="H50" s="9">
        <f>+LSU!H50+LSUA!H50+LSUS!H50+LSUE!H50+HSCS!H50+HSCNO!H50+LSUAg!H50+PBRC!H50</f>
        <v>350010779</v>
      </c>
      <c r="I50" s="52">
        <f t="shared" ref="I50:I67" si="11">IF(ISBLANK(H50),"  ",IF(L50&gt;0,H50/L50,IF(H50&gt;0,1,0)))</f>
        <v>0.9852498564119968</v>
      </c>
      <c r="J50" s="53">
        <f>+LSU!J50+LSUA!J50+LSUS!J50+LSUE!J50+HSCS!J50+HSCNO!J50+LSUAg!J50+PBRC!J50</f>
        <v>5240000</v>
      </c>
      <c r="K50" s="54">
        <f t="shared" ref="K50:K67" si="12">IF(ISBLANK(J50),"  ",IF(L50&gt;0,J50/L50,IF(J50&gt;0,1,0)))</f>
        <v>1.4750143588003223E-2</v>
      </c>
      <c r="L50" s="101">
        <f t="shared" ref="L50:L66" si="13">J50+H50</f>
        <v>355250779</v>
      </c>
      <c r="M50" s="56">
        <f>IF(ISBLANK(L50),"  ",IF(L76&gt;0,L50/L76,IF(L50&gt;0,1,0)))</f>
        <v>0.16802451269878901</v>
      </c>
      <c r="N50" s="35"/>
    </row>
    <row r="51" spans="1:14" s="11" customFormat="1" ht="44.25" x14ac:dyDescent="0.55000000000000004">
      <c r="A51" s="41" t="s">
        <v>48</v>
      </c>
      <c r="B51" s="9">
        <f>+LSU!B51+LSUA!B51+LSUS!B51+LSUE!B51+HSCS!B51+HSCNO!B51+LSUAg!B51+PBRC!B51</f>
        <v>93391265.449999988</v>
      </c>
      <c r="C51" s="58">
        <f t="shared" si="0"/>
        <v>1</v>
      </c>
      <c r="D51" s="53">
        <f>+LSU!D51+LSUA!D51+LSUS!D51+LSUE!D51+HSCS!D51+HSCNO!D51+LSUAg!D51+PBRC!D51</f>
        <v>0</v>
      </c>
      <c r="E51" s="60">
        <f t="shared" si="9"/>
        <v>0</v>
      </c>
      <c r="F51" s="102">
        <f t="shared" si="10"/>
        <v>93391265.449999988</v>
      </c>
      <c r="G51" s="62">
        <f>IF(ISBLANK(F51),"  ",IF(F76&gt;0,F51/F76,IF(F51&gt;0,1,0)))</f>
        <v>4.3401653242263992E-2</v>
      </c>
      <c r="H51" s="9">
        <f>+LSU!H51+LSUA!H51+LSUS!H51+LSUE!H51+HSCS!H51+HSCNO!H51+LSUAg!H51+PBRC!H51</f>
        <v>94026520</v>
      </c>
      <c r="I51" s="58">
        <f t="shared" si="11"/>
        <v>1</v>
      </c>
      <c r="J51" s="53">
        <f>+LSU!J51+LSUA!J51+LSUS!J51+LSUE!J51+HSCS!J51+HSCNO!J51+LSUAg!J51+PBRC!J51</f>
        <v>0</v>
      </c>
      <c r="K51" s="60">
        <f t="shared" si="12"/>
        <v>0</v>
      </c>
      <c r="L51" s="102">
        <f t="shared" si="13"/>
        <v>94026520</v>
      </c>
      <c r="M51" s="62">
        <f>IF(ISBLANK(L51),"  ",IF(L76&gt;0,L51/L76,IF(L51&gt;0,1,0)))</f>
        <v>4.4472133877468401E-2</v>
      </c>
      <c r="N51" s="35"/>
    </row>
    <row r="52" spans="1:14" s="11" customFormat="1" ht="44.25" x14ac:dyDescent="0.55000000000000004">
      <c r="A52" s="103" t="s">
        <v>49</v>
      </c>
      <c r="B52" s="9">
        <f>+LSU!B52+LSUA!B52+LSUS!B52+LSUE!B52+HSCS!B52+HSCNO!B52+LSUAg!B52+PBRC!B52</f>
        <v>17783911.280000001</v>
      </c>
      <c r="C52" s="58">
        <f t="shared" si="0"/>
        <v>1</v>
      </c>
      <c r="D52" s="53">
        <f>+LSU!D52+LSUA!D52+LSUS!D52+LSUE!D52+HSCS!D52+HSCNO!D52+LSUAg!D52+PBRC!D52</f>
        <v>0</v>
      </c>
      <c r="E52" s="60">
        <f t="shared" si="9"/>
        <v>0</v>
      </c>
      <c r="F52" s="106">
        <f t="shared" si="10"/>
        <v>17783911.280000001</v>
      </c>
      <c r="G52" s="62">
        <f>IF(ISBLANK(F52),"  ",IF(F76&gt;0,F52/F76,IF(F52&gt;0,1,0)))</f>
        <v>8.2647038451254592E-3</v>
      </c>
      <c r="H52" s="9">
        <f>+LSU!H52+LSUA!H52+LSUS!H52+LSUE!H52+HSCS!H52+HSCNO!H52+LSUAg!H52+PBRC!H52</f>
        <v>17500772</v>
      </c>
      <c r="I52" s="58">
        <f t="shared" si="11"/>
        <v>1</v>
      </c>
      <c r="J52" s="53">
        <f>+LSU!J52+LSUA!J52+LSUS!J52+LSUE!J52+HSCS!J52+HSCNO!J52+LSUAg!J52+PBRC!J52</f>
        <v>0</v>
      </c>
      <c r="K52" s="60">
        <f t="shared" si="12"/>
        <v>0</v>
      </c>
      <c r="L52" s="106">
        <f t="shared" si="13"/>
        <v>17500772</v>
      </c>
      <c r="M52" s="62">
        <f>IF(ISBLANK(L52),"  ",IF(L76&gt;0,L52/L76,IF(L52&gt;0,1,0)))</f>
        <v>8.277416577185356E-3</v>
      </c>
      <c r="N52" s="35"/>
    </row>
    <row r="53" spans="1:14" s="11" customFormat="1" ht="44.25" x14ac:dyDescent="0.55000000000000004">
      <c r="A53" s="103" t="s">
        <v>50</v>
      </c>
      <c r="B53" s="9">
        <f>+LSU!B53+LSUA!B53+LSUS!B53+LSUE!B53+HSCS!B53+HSCNO!B53+LSUAg!B53+PBRC!B53</f>
        <v>6865517.6799999997</v>
      </c>
      <c r="C53" s="58">
        <f t="shared" si="0"/>
        <v>1</v>
      </c>
      <c r="D53" s="53">
        <f>+LSU!D53+LSUA!D53+LSUS!D53+LSUE!D53+HSCS!D53+HSCNO!D53+LSUAg!D53+PBRC!D53</f>
        <v>0</v>
      </c>
      <c r="E53" s="60">
        <f t="shared" si="9"/>
        <v>0</v>
      </c>
      <c r="F53" s="106">
        <f t="shared" si="10"/>
        <v>6865517.6799999997</v>
      </c>
      <c r="G53" s="62">
        <f>IF(ISBLANK(F53),"  ",IF(F76&gt;0,F53/F76,IF(F53&gt;0,1,0)))</f>
        <v>3.1906069185401835E-3</v>
      </c>
      <c r="H53" s="9">
        <f>+LSU!H53+LSUA!H53+LSUS!H53+LSUE!H53+HSCS!H53+HSCNO!H53+LSUAg!H53+PBRC!H53</f>
        <v>6933143</v>
      </c>
      <c r="I53" s="58">
        <f t="shared" si="11"/>
        <v>1</v>
      </c>
      <c r="J53" s="53">
        <f>+LSU!J53+LSUA!J53+LSUS!J53+LSUE!J53+HSCS!J53+HSCNO!J53+LSUAg!J53+PBRC!J53</f>
        <v>0</v>
      </c>
      <c r="K53" s="60">
        <f t="shared" si="12"/>
        <v>0</v>
      </c>
      <c r="L53" s="106">
        <f t="shared" si="13"/>
        <v>6933143</v>
      </c>
      <c r="M53" s="62">
        <f>IF(ISBLANK(L53),"  ",IF(L76&gt;0,L53/L76,IF(L53&gt;0,1,0)))</f>
        <v>3.2791989290641924E-3</v>
      </c>
      <c r="N53" s="35"/>
    </row>
    <row r="54" spans="1:14" s="11" customFormat="1" ht="44.25" x14ac:dyDescent="0.55000000000000004">
      <c r="A54" s="103" t="s">
        <v>51</v>
      </c>
      <c r="B54" s="9">
        <f>+LSU!B54+LSUA!B54+LSUS!B54+LSUE!B54+HSCS!B54+HSCNO!B54+LSUAg!B54+PBRC!B54</f>
        <v>0</v>
      </c>
      <c r="C54" s="58">
        <f t="shared" ref="C54:C55" si="14">IF(ISBLANK(B54),"  ",IF(F54&gt;0,B54/F54,IF(B54&gt;0,1,0)))</f>
        <v>0</v>
      </c>
      <c r="D54" s="53">
        <f>+LSU!D54+LSUA!D54+LSUS!D54+LSUE!D54+HSCS!D54+HSCNO!D54+LSUAg!D54+PBRC!D54</f>
        <v>1982133</v>
      </c>
      <c r="E54" s="60">
        <f t="shared" ref="E54:E55" si="15">IF(ISBLANK(D54),"  ",IF(F54&gt;0,D54/F54,IF(D54&gt;0,1,0)))</f>
        <v>1</v>
      </c>
      <c r="F54" s="106">
        <f t="shared" ref="F54:F55" si="16">D54+B54</f>
        <v>1982133</v>
      </c>
      <c r="G54" s="62">
        <f t="shared" ref="G54:G55" si="17">IF(ISBLANK(F54),"  ",IF(F77&gt;0,F54/F77,IF(F54&gt;0,1,0)))</f>
        <v>1</v>
      </c>
      <c r="H54" s="9">
        <f>+LSU!H54+LSUA!H54+LSUS!H54+LSUE!H54+HSCS!H54+HSCNO!H54+LSUAg!H54+PBRC!H54</f>
        <v>0</v>
      </c>
      <c r="I54" s="58">
        <f t="shared" ref="I54:I55" si="18">IF(ISBLANK(H54),"  ",IF(L54&gt;0,H54/L54,IF(H54&gt;0,1,0)))</f>
        <v>0</v>
      </c>
      <c r="J54" s="53">
        <f>+LSU!J54+LSUA!J54+LSUS!J54+LSUE!J54+HSCS!J54+HSCNO!J54+LSUAg!J54+PBRC!J54</f>
        <v>2176988</v>
      </c>
      <c r="K54" s="60">
        <f>IF(ISBLANK(J54),"  ",IF(L54&gt;0,J54/L54,IF(J54&gt;0,1,0)))</f>
        <v>1</v>
      </c>
      <c r="L54" s="106">
        <f t="shared" si="13"/>
        <v>2176988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+LSU!B55+LSUA!B55+LSUS!B55+LSUE!B55+HSCS!B55+HSCNO!B55+LSUAg!B55+PBRC!B55</f>
        <v>19455740.109999999</v>
      </c>
      <c r="C55" s="58">
        <f t="shared" si="14"/>
        <v>0.33779887658343738</v>
      </c>
      <c r="D55" s="53">
        <f>+LSU!D55+LSUA!D55+LSUS!D55+LSUE!D55+HSCS!D55+HSCNO!D55+LSUAg!D55+PBRC!D55</f>
        <v>38139892.850000001</v>
      </c>
      <c r="E55" s="60">
        <f t="shared" si="15"/>
        <v>0.66220112341656256</v>
      </c>
      <c r="F55" s="106">
        <f t="shared" si="16"/>
        <v>57595632.960000001</v>
      </c>
      <c r="G55" s="62">
        <f t="shared" si="17"/>
        <v>1</v>
      </c>
      <c r="H55" s="9">
        <f>+LSU!H55+LSUA!H55+LSUS!H55+LSUE!H55+HSCS!H55+HSCNO!H55+LSUAg!H55+PBRC!H55</f>
        <v>33526135</v>
      </c>
      <c r="I55" s="58">
        <f t="shared" si="18"/>
        <v>0.46903830801722107</v>
      </c>
      <c r="J55" s="53">
        <f>+LSU!J55+LSUA!J55+LSUS!J55+LSUE!J55+HSCS!J55+HSCNO!J55+LSUAg!J55+PBRC!J55</f>
        <v>37952323</v>
      </c>
      <c r="K55" s="60">
        <f t="shared" si="12"/>
        <v>0.53096169198277887</v>
      </c>
      <c r="L55" s="102">
        <f t="shared" si="13"/>
        <v>71478458</v>
      </c>
      <c r="M55" s="62">
        <f>IF(ISBLANK(L55),"  ",IF(L76&gt;0,L55/L76,IF(L55&gt;0,1,0)))</f>
        <v>3.380747850213963E-2</v>
      </c>
      <c r="N55" s="35"/>
    </row>
    <row r="56" spans="1:14" s="85" customFormat="1" ht="45" x14ac:dyDescent="0.6">
      <c r="A56" s="93" t="s">
        <v>53</v>
      </c>
      <c r="B56" s="143">
        <f>B55+B53+B52+B51+B50</f>
        <v>486302377.70999998</v>
      </c>
      <c r="C56" s="80">
        <f t="shared" si="0"/>
        <v>0.92018278542656062</v>
      </c>
      <c r="D56" s="144">
        <f>D55+D53+D52+D51+D50</f>
        <v>40200031.07</v>
      </c>
      <c r="E56" s="83">
        <f t="shared" si="9"/>
        <v>7.6066616697247985E-2</v>
      </c>
      <c r="F56" s="107">
        <f>F55+F53+F52+F51+F50+F54</f>
        <v>528484541.78000003</v>
      </c>
      <c r="G56" s="82">
        <f>IF(ISBLANK(F56),"  ",IF(F76&gt;0,F56/F76,IF(F56&gt;0,1,0)))</f>
        <v>0.24560222752857391</v>
      </c>
      <c r="H56" s="143">
        <f>H55+H53+H52+H51+H50</f>
        <v>501997349</v>
      </c>
      <c r="I56" s="80">
        <f t="shared" si="11"/>
        <v>0.92077560302719752</v>
      </c>
      <c r="J56" s="144">
        <f>J55+J53+J52+J51+J50</f>
        <v>43192323</v>
      </c>
      <c r="K56" s="83">
        <f t="shared" si="12"/>
        <v>7.9224396972802522E-2</v>
      </c>
      <c r="L56" s="102">
        <f t="shared" si="13"/>
        <v>545189672</v>
      </c>
      <c r="M56" s="82">
        <f>IF(ISBLANK(L56),"  ",IF(L76&gt;0,L56/L76,IF(L56&gt;0,1,0)))</f>
        <v>0.25786074058464659</v>
      </c>
      <c r="N56" s="84"/>
    </row>
    <row r="57" spans="1:14" s="11" customFormat="1" ht="44.25" x14ac:dyDescent="0.55000000000000004">
      <c r="A57" s="51" t="s">
        <v>54</v>
      </c>
      <c r="B57" s="9">
        <f>+LSU!B57+LSUA!B57+LSUS!B57+LSUE!B57+HSCS!B57+HSCNO!B57+LSUAg!B57+PBRC!B57</f>
        <v>0</v>
      </c>
      <c r="C57" s="58">
        <f t="shared" ref="C57:C66" si="19">IF(ISBLANK(B57),"  ",IF(F57&gt;0,B57/F57,IF(B57&gt;0,1,0)))</f>
        <v>0</v>
      </c>
      <c r="D57" s="53">
        <f>+LSU!D57+LSUA!D57+LSUS!D57+LSUE!D57+HSCS!D57+HSCNO!D57+LSUAg!D57+PBRC!D57</f>
        <v>0</v>
      </c>
      <c r="E57" s="60">
        <f t="shared" ref="E57:E66" si="20">IF(ISBLANK(D57),"  ",IF(F57&gt;0,D57/F57,IF(D57&gt;0,1,0)))</f>
        <v>0</v>
      </c>
      <c r="F57" s="106">
        <f t="shared" ref="F57:F66" si="21">D57+B57</f>
        <v>0</v>
      </c>
      <c r="G57" s="62">
        <f t="shared" ref="G57:G66" si="22">IF(ISBLANK(F57),"  ",IF(F80&gt;0,F57/F80,IF(F57&gt;0,1,0)))</f>
        <v>0</v>
      </c>
      <c r="H57" s="9">
        <f>+LSU!H57+LSUA!H57+LSUS!H57+LSUE!H57+HSCS!H57+HSCNO!H57+LSUAg!H57+PBRC!H57</f>
        <v>0</v>
      </c>
      <c r="I57" s="58">
        <f t="shared" ref="I57:I66" si="23">IF(ISBLANK(H57),"  ",IF(L57&gt;0,H57/L57,IF(H57&gt;0,1,0)))</f>
        <v>0</v>
      </c>
      <c r="J57" s="53">
        <f>+LSU!J57+LSUA!J57+LSUS!J57+LSUE!J57+HSCS!J57+HSCNO!J57+LSUAg!J57+PBRC!J57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+LSU!B58+LSUA!B58+LSUS!B58+LSUE!B58+HSCS!B58+HSCNO!B58+LSUAg!B58+PBRC!B58</f>
        <v>0</v>
      </c>
      <c r="C58" s="58">
        <f t="shared" si="19"/>
        <v>0</v>
      </c>
      <c r="D58" s="53">
        <f>+LSU!D58+LSUA!D58+LSUS!D58+LSUE!D58+HSCS!D58+HSCNO!D58+LSUAg!D58+PBRC!D58</f>
        <v>9648255</v>
      </c>
      <c r="E58" s="60">
        <f t="shared" si="20"/>
        <v>1</v>
      </c>
      <c r="F58" s="106">
        <f t="shared" si="21"/>
        <v>9648255</v>
      </c>
      <c r="G58" s="62">
        <f t="shared" si="22"/>
        <v>1</v>
      </c>
      <c r="H58" s="9">
        <f>+LSU!H58+LSUA!H58+LSUS!H58+LSUE!H58+HSCS!H58+HSCNO!H58+LSUAg!H58+PBRC!H58</f>
        <v>0</v>
      </c>
      <c r="I58" s="58">
        <f t="shared" si="23"/>
        <v>0</v>
      </c>
      <c r="J58" s="53">
        <f>+LSU!J58+LSUA!J58+LSUS!J58+LSUE!J58+HSCS!J58+HSCNO!J58+LSUAg!J58+PBRC!J58</f>
        <v>7418000</v>
      </c>
      <c r="K58" s="60">
        <f t="shared" si="12"/>
        <v>1</v>
      </c>
      <c r="L58" s="44">
        <f t="shared" si="13"/>
        <v>7418000</v>
      </c>
      <c r="M58" s="62">
        <f>IF(ISBLANK(L58),"  ",IF(L76&gt;0,L58/L76,IF(L58&gt;0,1,0)))</f>
        <v>3.5085238622365325E-3</v>
      </c>
      <c r="N58" s="35"/>
    </row>
    <row r="59" spans="1:14" s="11" customFormat="1" ht="44.25" x14ac:dyDescent="0.55000000000000004">
      <c r="A59" s="89" t="s">
        <v>56</v>
      </c>
      <c r="B59" s="9">
        <f>+LSU!B59+LSUA!B59+LSUS!B59+LSUE!B59+HSCS!B59+HSCNO!B59+LSUAg!B59+PBRC!B59</f>
        <v>9484906</v>
      </c>
      <c r="C59" s="58">
        <f t="shared" si="19"/>
        <v>8.9218084649466359E-2</v>
      </c>
      <c r="D59" s="53">
        <f>+LSU!D59+LSUA!D59+LSUS!D59+LSUE!D59+HSCS!D59+HSCNO!D59+LSUAg!D59+PBRC!D59</f>
        <v>96826567.030000001</v>
      </c>
      <c r="E59" s="60">
        <f t="shared" si="20"/>
        <v>0.91078191535053366</v>
      </c>
      <c r="F59" s="106">
        <f t="shared" si="21"/>
        <v>106311473.03</v>
      </c>
      <c r="G59" s="62">
        <f t="shared" si="22"/>
        <v>1</v>
      </c>
      <c r="H59" s="9">
        <f>+LSU!H59+LSUA!H59+LSUS!H59+LSUE!H59+HSCS!H59+HSCNO!H59+LSUAg!H59+PBRC!H59</f>
        <v>7394574</v>
      </c>
      <c r="I59" s="58">
        <f t="shared" si="23"/>
        <v>7.2968392593396936E-2</v>
      </c>
      <c r="J59" s="53">
        <f>+LSU!J59+LSUA!J59+LSUS!J59+LSUE!J59+HSCS!J59+HSCNO!J59+LSUAg!J59+PBRC!J59</f>
        <v>93944838</v>
      </c>
      <c r="K59" s="60">
        <f t="shared" si="12"/>
        <v>0.92703160740660306</v>
      </c>
      <c r="L59" s="44">
        <f t="shared" si="13"/>
        <v>101339412</v>
      </c>
      <c r="M59" s="62">
        <f>IF(ISBLANK(L59),"  ",IF(L76&gt;0,L59/L76,IF(L59&gt;0,1,0)))</f>
        <v>4.7930944349827344E-2</v>
      </c>
      <c r="N59" s="35"/>
    </row>
    <row r="60" spans="1:14" s="11" customFormat="1" ht="44.25" x14ac:dyDescent="0.55000000000000004">
      <c r="A60" s="88" t="s">
        <v>57</v>
      </c>
      <c r="B60" s="9">
        <f>+LSU!B60+LSUA!B60+LSUS!B60+LSUE!B60+HSCS!B60+HSCNO!B60+LSUAg!B60+PBRC!B60</f>
        <v>0</v>
      </c>
      <c r="C60" s="58">
        <f t="shared" si="19"/>
        <v>0</v>
      </c>
      <c r="D60" s="53">
        <f>+LSU!D60+LSUA!D60+LSUS!D60+LSUE!D60+HSCS!D60+HSCNO!D60+LSUAg!D60+PBRC!D60</f>
        <v>89112256.310000002</v>
      </c>
      <c r="E60" s="60">
        <f t="shared" si="20"/>
        <v>1</v>
      </c>
      <c r="F60" s="106">
        <f t="shared" si="21"/>
        <v>89112256.310000002</v>
      </c>
      <c r="G60" s="62">
        <f t="shared" si="22"/>
        <v>1</v>
      </c>
      <c r="H60" s="9">
        <f>+LSU!H60+LSUA!H60+LSUS!H60+LSUE!H60+HSCS!H60+HSCNO!H60+LSUAg!H60+PBRC!H60</f>
        <v>0</v>
      </c>
      <c r="I60" s="58">
        <f t="shared" si="23"/>
        <v>0</v>
      </c>
      <c r="J60" s="53">
        <f>+LSU!J60+LSUA!J60+LSUS!J60+LSUE!J60+HSCS!J60+HSCNO!J60+LSUAg!J60+PBRC!J60</f>
        <v>80533446</v>
      </c>
      <c r="K60" s="60">
        <f t="shared" si="12"/>
        <v>1</v>
      </c>
      <c r="L60" s="78">
        <f t="shared" si="13"/>
        <v>80533446</v>
      </c>
      <c r="M60" s="62">
        <f>IF(ISBLANK(L60),"  ",IF(L76&gt;0,L60/L76,IF(L60&gt;0,1,0)))</f>
        <v>3.8090255729190781E-2</v>
      </c>
      <c r="N60" s="35"/>
    </row>
    <row r="61" spans="1:14" s="11" customFormat="1" ht="44.25" x14ac:dyDescent="0.55000000000000004">
      <c r="A61" s="112" t="s">
        <v>58</v>
      </c>
      <c r="B61" s="9">
        <f>+LSU!B61+LSUA!B61+LSUS!B61+LSUE!B61+HSCS!B61+HSCNO!B61+LSUAg!B61+PBRC!B61</f>
        <v>0</v>
      </c>
      <c r="C61" s="58">
        <f t="shared" si="19"/>
        <v>0</v>
      </c>
      <c r="D61" s="53">
        <f>+LSU!D61+LSUA!D61+LSUS!D61+LSUE!D61+HSCS!D61+HSCNO!D61+LSUAg!D61+PBRC!D61</f>
        <v>0</v>
      </c>
      <c r="E61" s="60">
        <f t="shared" si="20"/>
        <v>0</v>
      </c>
      <c r="F61" s="106">
        <f t="shared" si="21"/>
        <v>0</v>
      </c>
      <c r="G61" s="62">
        <f t="shared" si="22"/>
        <v>0</v>
      </c>
      <c r="H61" s="9">
        <f>+LSU!H61+LSUA!H61+LSUS!H61+LSUE!H61+HSCS!H61+HSCNO!H61+LSUAg!H61+PBRC!H61</f>
        <v>0</v>
      </c>
      <c r="I61" s="58">
        <f t="shared" si="23"/>
        <v>0</v>
      </c>
      <c r="J61" s="53">
        <f>+LSU!J61+LSUA!J61+LSUS!J61+LSUE!J61+HSCS!J61+HSCNO!J61+LSUAg!J61+PBRC!J61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35"/>
    </row>
    <row r="62" spans="1:14" s="11" customFormat="1" ht="44.25" x14ac:dyDescent="0.55000000000000004">
      <c r="A62" s="112" t="s">
        <v>59</v>
      </c>
      <c r="B62" s="9">
        <f>+LSU!B62+LSUA!B62+LSUS!B62+LSUE!B62+HSCS!B62+HSCNO!B62+LSUAg!B62+PBRC!B62</f>
        <v>0</v>
      </c>
      <c r="C62" s="58">
        <f t="shared" si="19"/>
        <v>0</v>
      </c>
      <c r="D62" s="53">
        <f>+LSU!D62+LSUA!D62+LSUS!D62+LSUE!D62+HSCS!D62+HSCNO!D62+LSUAg!D62+PBRC!D62</f>
        <v>131039002.48999999</v>
      </c>
      <c r="E62" s="60">
        <f t="shared" si="20"/>
        <v>1</v>
      </c>
      <c r="F62" s="106">
        <f t="shared" si="21"/>
        <v>131039002.48999999</v>
      </c>
      <c r="G62" s="62">
        <f t="shared" si="22"/>
        <v>1</v>
      </c>
      <c r="H62" s="9">
        <f>+LSU!H62+LSUA!H62+LSUS!H62+LSUE!H62+HSCS!H62+HSCNO!H62+LSUAg!H62+PBRC!H62</f>
        <v>0</v>
      </c>
      <c r="I62" s="58">
        <f t="shared" si="23"/>
        <v>0</v>
      </c>
      <c r="J62" s="53">
        <f>+LSU!J62+LSUA!J62+LSUS!J62+LSUE!J62+HSCS!J62+HSCNO!J62+LSUAg!J62+PBRC!J62</f>
        <v>126700500</v>
      </c>
      <c r="K62" s="60">
        <f t="shared" si="12"/>
        <v>1</v>
      </c>
      <c r="L62" s="44">
        <f t="shared" si="13"/>
        <v>126700500</v>
      </c>
      <c r="M62" s="62">
        <f>IF(ISBLANK(L62),"  ",IF(L76&gt;0,L62/L76,IF(L62&gt;0,1,0)))</f>
        <v>5.9926088919830117E-2</v>
      </c>
      <c r="N62" s="35"/>
    </row>
    <row r="63" spans="1:14" s="11" customFormat="1" ht="44.25" x14ac:dyDescent="0.55000000000000004">
      <c r="A63" s="113" t="s">
        <v>60</v>
      </c>
      <c r="B63" s="9">
        <f>+LSU!B63+LSUA!B63+LSUS!B63+LSUE!B63+HSCS!B63+HSCNO!B63+LSUAg!B63+PBRC!B63</f>
        <v>0</v>
      </c>
      <c r="C63" s="58">
        <f t="shared" si="19"/>
        <v>0</v>
      </c>
      <c r="D63" s="53">
        <f>+LSU!D63+LSUA!D63+LSUS!D63+LSUE!D63+HSCS!D63+HSCNO!D63+LSUAg!D63+PBRC!D63</f>
        <v>116696112.31</v>
      </c>
      <c r="E63" s="60">
        <f t="shared" si="20"/>
        <v>1</v>
      </c>
      <c r="F63" s="106">
        <f t="shared" si="21"/>
        <v>116696112.31</v>
      </c>
      <c r="G63" s="62">
        <f t="shared" si="22"/>
        <v>1</v>
      </c>
      <c r="H63" s="9">
        <f>+LSU!H63+LSUA!H63+LSUS!H63+LSUE!H63+HSCS!H63+HSCNO!H63+LSUAg!H63+PBRC!H63</f>
        <v>0</v>
      </c>
      <c r="I63" s="58">
        <f t="shared" si="23"/>
        <v>0</v>
      </c>
      <c r="J63" s="53">
        <f>+LSU!J63+LSUA!J63+LSUS!J63+LSUE!J63+HSCS!J63+HSCNO!J63+LSUAg!J63+PBRC!J63</f>
        <v>114966553</v>
      </c>
      <c r="K63" s="60">
        <f t="shared" si="12"/>
        <v>1</v>
      </c>
      <c r="L63" s="44">
        <f t="shared" si="13"/>
        <v>114966553</v>
      </c>
      <c r="M63" s="62">
        <f>IF(ISBLANK(L63),"  ",IF(L76&gt;0,L63/L76,IF(L63&gt;0,1,0)))</f>
        <v>5.4376232752707067E-2</v>
      </c>
      <c r="N63" s="35"/>
    </row>
    <row r="64" spans="1:14" s="11" customFormat="1" ht="44.25" x14ac:dyDescent="0.55000000000000004">
      <c r="A64" s="113" t="s">
        <v>61</v>
      </c>
      <c r="B64" s="9">
        <f>+LSU!B64+LSUA!B64+LSUS!B64+LSUE!B64+HSCS!B64+HSCNO!B64+LSUAg!B64+PBRC!B64</f>
        <v>0</v>
      </c>
      <c r="C64" s="58">
        <f t="shared" si="19"/>
        <v>0</v>
      </c>
      <c r="D64" s="53">
        <f>+LSU!D64+LSUA!D64+LSUS!D64+LSUE!D64+HSCS!D64+HSCNO!D64+LSUAg!D64+PBRC!D64</f>
        <v>6842159.8000000007</v>
      </c>
      <c r="E64" s="60">
        <f t="shared" si="20"/>
        <v>1</v>
      </c>
      <c r="F64" s="106">
        <f t="shared" si="21"/>
        <v>6842159.8000000007</v>
      </c>
      <c r="G64" s="62">
        <f t="shared" si="22"/>
        <v>1</v>
      </c>
      <c r="H64" s="9">
        <f>+LSU!H64+LSUA!H64+LSUS!H64+LSUE!H64+HSCS!H64+HSCNO!H64+LSUAg!H64+PBRC!H64</f>
        <v>0</v>
      </c>
      <c r="I64" s="58">
        <f t="shared" si="23"/>
        <v>0</v>
      </c>
      <c r="J64" s="53">
        <f>+LSU!J64+LSUA!J64+LSUS!J64+LSUE!J64+HSCS!J64+HSCNO!J64+LSUAg!J64+PBRC!J64</f>
        <v>5648314</v>
      </c>
      <c r="K64" s="60">
        <f t="shared" si="12"/>
        <v>1</v>
      </c>
      <c r="L64" s="44">
        <f t="shared" si="13"/>
        <v>5648314</v>
      </c>
      <c r="M64" s="62">
        <f>IF(ISBLANK(L64),"  ",IF(L76&gt;0,L64/L76,IF(L64&gt;0,1,0)))</f>
        <v>2.6715077447296682E-3</v>
      </c>
      <c r="N64" s="35"/>
    </row>
    <row r="65" spans="1:14" s="11" customFormat="1" ht="44.25" x14ac:dyDescent="0.55000000000000004">
      <c r="A65" s="89" t="s">
        <v>62</v>
      </c>
      <c r="B65" s="9">
        <f>+LSU!B65+LSUA!B65+LSUS!B65+LSUE!B65+HSCS!B65+HSCNO!B65+LSUAg!B65+PBRC!B65</f>
        <v>0</v>
      </c>
      <c r="C65" s="58">
        <f t="shared" si="19"/>
        <v>0</v>
      </c>
      <c r="D65" s="53">
        <f>+LSU!D65+LSUA!D65+LSUS!D65+LSUE!D65+HSCS!D65+HSCNO!D65+LSUAg!D65+PBRC!D65</f>
        <v>447109252.68000001</v>
      </c>
      <c r="E65" s="60">
        <f t="shared" si="20"/>
        <v>1</v>
      </c>
      <c r="F65" s="106">
        <f t="shared" si="21"/>
        <v>447109252.68000001</v>
      </c>
      <c r="G65" s="62">
        <f t="shared" si="22"/>
        <v>1</v>
      </c>
      <c r="H65" s="9">
        <f>+LSU!H65+LSUA!H65+LSUS!H65+LSUE!H65+HSCS!H65+HSCNO!H65+LSUAg!H65+PBRC!H65</f>
        <v>0</v>
      </c>
      <c r="I65" s="58">
        <f t="shared" si="23"/>
        <v>0</v>
      </c>
      <c r="J65" s="53">
        <f>+LSU!J65+LSUA!J65+LSUS!J65+LSUE!J65+HSCS!J65+HSCNO!J65+LSUAg!J65+PBRC!J65</f>
        <v>436315876</v>
      </c>
      <c r="K65" s="60">
        <f t="shared" si="12"/>
        <v>1</v>
      </c>
      <c r="L65" s="44">
        <f t="shared" si="13"/>
        <v>436315876</v>
      </c>
      <c r="M65" s="62">
        <f>IF(ISBLANK(L65),"  ",IF(L76&gt;0,L65/L76,IF(L65&gt;0,1,0)))</f>
        <v>0.20636622572373092</v>
      </c>
      <c r="N65" s="35"/>
    </row>
    <row r="66" spans="1:14" s="11" customFormat="1" ht="44.25" x14ac:dyDescent="0.55000000000000004">
      <c r="A66" s="88" t="s">
        <v>63</v>
      </c>
      <c r="B66" s="9">
        <f>+LSU!B66+LSUA!B66+LSUS!B66+LSUE!B66+HSCS!B66+HSCNO!B66+LSUAg!B66+PBRC!B66</f>
        <v>8696858.6999999993</v>
      </c>
      <c r="C66" s="58">
        <f t="shared" si="19"/>
        <v>9.4307691895758314E-2</v>
      </c>
      <c r="D66" s="53">
        <f>+LSU!D66+LSUA!D66+LSUS!D66+LSUE!D66+HSCS!D66+HSCNO!D66+LSUAg!D66+PBRC!D66</f>
        <v>83521056.140000001</v>
      </c>
      <c r="E66" s="60">
        <f t="shared" si="20"/>
        <v>0.90569230810424162</v>
      </c>
      <c r="F66" s="106">
        <f t="shared" si="21"/>
        <v>92217914.840000004</v>
      </c>
      <c r="G66" s="62">
        <f t="shared" si="22"/>
        <v>1</v>
      </c>
      <c r="H66" s="9">
        <f>+LSU!H66+LSUA!H66+LSUS!H66+LSUE!H66+HSCS!H66+HSCNO!H66+LSUAg!H66+PBRC!H66</f>
        <v>20874412</v>
      </c>
      <c r="I66" s="58">
        <f t="shared" si="23"/>
        <v>0.22659864774275662</v>
      </c>
      <c r="J66" s="53">
        <f>+LSU!J66+LSUA!J66+LSUS!J66+LSUE!J66+HSCS!J66+HSCNO!J66+LSUAg!J66+PBRC!J66</f>
        <v>71246226</v>
      </c>
      <c r="K66" s="60">
        <f t="shared" si="12"/>
        <v>0.77340135225724338</v>
      </c>
      <c r="L66" s="44">
        <f t="shared" si="13"/>
        <v>92120638</v>
      </c>
      <c r="M66" s="62">
        <f>IF(ISBLANK(L66),"  ",IF(L76&gt;0,L66/L76,IF(L66&gt;0,1,0)))</f>
        <v>4.357070054292983E-2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504484142.40999997</v>
      </c>
      <c r="C67" s="80">
        <f t="shared" si="0"/>
        <v>0.33027629045820156</v>
      </c>
      <c r="D67" s="91">
        <f>D66+D65+D64+D63+D62+D61+D60+D59+D58+D57+D56</f>
        <v>1020994692.83</v>
      </c>
      <c r="E67" s="83">
        <f t="shared" si="9"/>
        <v>0.66842604430437924</v>
      </c>
      <c r="F67" s="90">
        <f>F66+F65+F64+F63+F62+F61+F60+F59+F58+F57+F56</f>
        <v>1527460968.2399998</v>
      </c>
      <c r="G67" s="82">
        <f>IF(ISBLANK(F67),"  ",IF(F76&gt;0,F67/F76,IF(F67&gt;0,1,0)))</f>
        <v>0.70985579823991229</v>
      </c>
      <c r="H67" s="232">
        <f>H66+H65+H64+H63+H62+H61+H60+H59+H58+H57+H56</f>
        <v>530266335</v>
      </c>
      <c r="I67" s="80">
        <f t="shared" si="11"/>
        <v>0.35111571645379025</v>
      </c>
      <c r="J67" s="91">
        <f>J66+J65+J64+J63+J62+J61+J60+J59+J58+J57+J56</f>
        <v>979966076</v>
      </c>
      <c r="K67" s="83">
        <f t="shared" si="12"/>
        <v>0.64888428354620975</v>
      </c>
      <c r="L67" s="90">
        <f>L66+L65+L64+L63+L62+L61+L60+L59+L58+L57+L56</f>
        <v>1510232411</v>
      </c>
      <c r="M67" s="82">
        <f>IF(ISBLANK(L67),"  ",IF(L76&gt;0,L67/L76,IF(L67&gt;0,1,0)))</f>
        <v>0.71430122020982889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+LSU!B69+LSUA!B69+LSUS!B69+LSUE!B69+HSCS!B69+HSCNO!B69+LSUAg!B69+PBRC!B69</f>
        <v>0</v>
      </c>
      <c r="C69" s="52">
        <f t="shared" ref="C69:C70" si="24">IF(ISBLANK(B69),"  ",IF(F69&gt;0,B69/F69,IF(B69&gt;0,1,0)))</f>
        <v>0</v>
      </c>
      <c r="D69" s="53">
        <f>+LSU!D69+LSUA!D69+LSUS!D69+LSUE!D69+HSCS!D69+HSCNO!D69+LSUAg!D69+PBRC!D69</f>
        <v>13999</v>
      </c>
      <c r="E69" s="54">
        <f t="shared" ref="E69:E70" si="25">IF(ISBLANK(D69),"  ",IF(F69&gt;0,D69/F69,IF(D69&gt;0,1,0)))</f>
        <v>1</v>
      </c>
      <c r="F69" s="351">
        <f t="shared" ref="F69:F70" si="26">D69+B69</f>
        <v>13999</v>
      </c>
      <c r="G69" s="56">
        <f t="shared" ref="G69:G70" si="27">IF(ISBLANK(F69),"  ",IF(F92&gt;0,F69/F92,IF(F69&gt;0,1,0)))</f>
        <v>1</v>
      </c>
      <c r="H69" s="9">
        <f>+LSU!H69+LSUA!H69+LSUS!H69+LSUE!H69+HSCS!H69+HSCNO!H69+LSUAg!H69+PBRC!H69</f>
        <v>0</v>
      </c>
      <c r="I69" s="52">
        <f t="shared" ref="I69:I70" si="28">IF(ISBLANK(H69),"  ",IF(L69&gt;0,H69/L69,IF(H69&gt;0,1,0)))</f>
        <v>0</v>
      </c>
      <c r="J69" s="53">
        <f>+LSU!J69+LSUA!J69+LSUS!J69+LSUE!J69+HSCS!J69+HSCNO!J69+LSUAg!J69+PBRC!J69</f>
        <v>7000</v>
      </c>
      <c r="K69" s="54">
        <f>IF(ISBLANK(J69),"  ",IF(L69&gt;0,J69/L69,IF(J69&gt;0,1,0)))</f>
        <v>1</v>
      </c>
      <c r="L69" s="67">
        <f>J69+H69</f>
        <v>7000</v>
      </c>
      <c r="M69" s="56">
        <f>IF(ISBLANK(L69),"  ",IF(L76&gt;0,L69/L76,IF(L69&gt;0,1,0)))</f>
        <v>3.3108205763892864E-6</v>
      </c>
    </row>
    <row r="70" spans="1:14" s="11" customFormat="1" ht="44.25" x14ac:dyDescent="0.55000000000000004">
      <c r="A70" s="41" t="s">
        <v>67</v>
      </c>
      <c r="B70" s="9">
        <f>+LSU!B70+LSUA!B70+LSUS!B70+LSUE!B70+HSCS!B70+HSCNO!B70+LSUAg!B70+PBRC!B70</f>
        <v>0</v>
      </c>
      <c r="C70" s="58">
        <f t="shared" si="24"/>
        <v>0</v>
      </c>
      <c r="D70" s="53">
        <f>+LSU!D70+LSUA!D70+LSUS!D70+LSUE!D70+HSCS!D70+HSCNO!D70+LSUAg!D70+PBRC!D70</f>
        <v>0</v>
      </c>
      <c r="E70" s="60">
        <f t="shared" si="25"/>
        <v>0</v>
      </c>
      <c r="F70" s="106">
        <f t="shared" si="26"/>
        <v>0</v>
      </c>
      <c r="G70" s="62">
        <f t="shared" si="27"/>
        <v>0</v>
      </c>
      <c r="H70" s="9">
        <f>+LSU!H70+LSUA!H70+LSUS!H70+LSUE!H70+HSCS!H70+HSCNO!H70+LSUAg!H70+PBRC!H70</f>
        <v>0</v>
      </c>
      <c r="I70" s="58">
        <f t="shared" si="28"/>
        <v>0</v>
      </c>
      <c r="J70" s="53">
        <f>+LSU!J70+LSUA!J70+LSUS!J70+LSUE!J70+HSCS!J70+HSCNO!J70+LSUAg!J70+PBRC!J70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+LSU!B72+LSUA!B72+LSUS!B72+LSUE!B72+HSCS!B72+HSCNO!B72+LSUAg!B72+PBRC!B72</f>
        <v>0</v>
      </c>
      <c r="C72" s="52">
        <f t="shared" ref="C72:C73" si="29">IF(ISBLANK(B72),"  ",IF(F72&gt;0,B72/F72,IF(B72&gt;0,1,0)))</f>
        <v>0</v>
      </c>
      <c r="D72" s="53">
        <f>+LSU!D72+LSUA!D72+LSUS!D72+LSUE!D72+HSCS!D72+HSCNO!D72+LSUAg!D72+PBRC!D72</f>
        <v>38101378.670000002</v>
      </c>
      <c r="E72" s="54">
        <f t="shared" ref="E72:E73" si="30">IF(ISBLANK(D72),"  ",IF(F72&gt;0,D72/F72,IF(D72&gt;0,1,0)))</f>
        <v>1</v>
      </c>
      <c r="F72" s="351">
        <f t="shared" ref="F72:F73" si="31">D72+B72</f>
        <v>38101378.670000002</v>
      </c>
      <c r="G72" s="56">
        <f t="shared" ref="G72:G73" si="32">IF(ISBLANK(F72),"  ",IF(F95&gt;0,F72/F95,IF(F72&gt;0,1,0)))</f>
        <v>1</v>
      </c>
      <c r="H72" s="9">
        <f>+LSU!H72+LSUA!H72+LSUS!H72+LSUE!H72+HSCS!H72+HSCNO!H72+LSUAg!H72+PBRC!H72</f>
        <v>0</v>
      </c>
      <c r="I72" s="52">
        <f t="shared" ref="I72:I73" si="33">IF(ISBLANK(H72),"  ",IF(L72&gt;0,H72/L72,IF(H72&gt;0,1,0)))</f>
        <v>0</v>
      </c>
      <c r="J72" s="53">
        <f>+LSU!J72+LSUA!J72+LSUS!J72+LSUE!J72+HSCS!J72+HSCNO!J72+LSUAg!J72+PBRC!J72</f>
        <v>33500000</v>
      </c>
      <c r="K72" s="54">
        <f>IF(ISBLANK(J72),"  ",IF(L72&gt;0,J72/L72,IF(J72&gt;0,1,0)))</f>
        <v>1</v>
      </c>
      <c r="L72" s="67">
        <f>J72+H72</f>
        <v>33500000</v>
      </c>
      <c r="M72" s="56">
        <f>IF(ISBLANK(L72),"  ",IF(L76&gt;0,L72/L76,IF(L72&gt;0,1,0)))</f>
        <v>1.5844641329863015E-2</v>
      </c>
    </row>
    <row r="73" spans="1:14" s="11" customFormat="1" ht="44.25" x14ac:dyDescent="0.55000000000000004">
      <c r="A73" s="41" t="s">
        <v>70</v>
      </c>
      <c r="B73" s="9">
        <f>+LSU!B73+LSUA!B73+LSUS!B73+LSUE!B73+HSCS!B73+HSCNO!B73+LSUAg!B73+PBRC!B73</f>
        <v>9784823</v>
      </c>
      <c r="C73" s="58">
        <f t="shared" si="29"/>
        <v>6.0374359060550088E-2</v>
      </c>
      <c r="D73" s="53">
        <f>+LSU!D73+LSUA!D73+LSUS!D73+LSUE!D73+HSCS!D73+HSCNO!D73+LSUAg!D73+PBRC!D73</f>
        <v>152284359.22</v>
      </c>
      <c r="E73" s="60">
        <f t="shared" si="30"/>
        <v>0.93962564093944989</v>
      </c>
      <c r="F73" s="106">
        <f t="shared" si="31"/>
        <v>162069182.22</v>
      </c>
      <c r="G73" s="62">
        <f t="shared" si="32"/>
        <v>1</v>
      </c>
      <c r="H73" s="9">
        <f>+LSU!H73+LSUA!H73+LSUS!H73+LSUE!H73+HSCS!H73+HSCNO!H73+LSUAg!H73+PBRC!H73</f>
        <v>13018275</v>
      </c>
      <c r="I73" s="58">
        <f t="shared" si="33"/>
        <v>7.9310035784592614E-2</v>
      </c>
      <c r="J73" s="53">
        <f>+LSU!J73+LSUA!J73+LSUS!J73+LSUE!J73+HSCS!J73+HSCNO!J73+LSUAg!J73+PBRC!J73</f>
        <v>151125832</v>
      </c>
      <c r="K73" s="60">
        <f>IF(ISBLANK(J73),"  ",IF(L73&gt;0,J73/L73,IF(J73&gt;0,1,0)))</f>
        <v>0.92068996421540739</v>
      </c>
      <c r="L73" s="44">
        <f>J73+H73</f>
        <v>164144107</v>
      </c>
      <c r="M73" s="62">
        <f>IF(ISBLANK(L73),"  ",IF(L76&gt;0,L73/L76,IF(L73&gt;0,1,0)))</f>
        <v>7.7635955278377813E-2</v>
      </c>
    </row>
    <row r="74" spans="1:14" s="85" customFormat="1" ht="45" x14ac:dyDescent="0.6">
      <c r="A74" s="86" t="s">
        <v>71</v>
      </c>
      <c r="B74" s="117">
        <f>B73+B72+B70+B69</f>
        <v>9784823</v>
      </c>
      <c r="C74" s="80">
        <f t="shared" si="0"/>
        <v>4.8879009476938143E-2</v>
      </c>
      <c r="D74" s="95">
        <f>D73+D72+D70+D69</f>
        <v>190399736.88999999</v>
      </c>
      <c r="E74" s="83">
        <f>IF(ISBLANK(D74),"  ",IF(F74&gt;0,D74/F74,IF(D74&gt;0,1,0)))</f>
        <v>0.95112099052306187</v>
      </c>
      <c r="F74" s="118">
        <f>F73+F72+F71+F70+F69</f>
        <v>200184559.88999999</v>
      </c>
      <c r="G74" s="82">
        <f>IF(ISBLANK(F74),"  ",IF(F76&gt;0,F74/F76,IF(F74&gt;0,1,0)))</f>
        <v>9.3031621436295786E-2</v>
      </c>
      <c r="H74" s="117">
        <f>H73+H72+H70+H69</f>
        <v>13018275</v>
      </c>
      <c r="I74" s="80">
        <f>IF(ISBLANK(H74),"  ",IF(L74&gt;0,H74/L74,IF(H74&gt;0,1,0)))</f>
        <v>6.5864923286263199E-2</v>
      </c>
      <c r="J74" s="95">
        <f>J73+J72+J70+J69</f>
        <v>184632832</v>
      </c>
      <c r="K74" s="83">
        <f>IF(ISBLANK(J74),"  ",IF(L74&gt;0,J74/L74,IF(J74&gt;0,1,0)))</f>
        <v>0.93413507671373675</v>
      </c>
      <c r="L74" s="118">
        <f>L73+L72+L71+L70+L69</f>
        <v>197651107</v>
      </c>
      <c r="M74" s="82">
        <f>IF(ISBLANK(L74),"  ",IF(L76&gt;0,L74/L76,IF(L74&gt;0,1,0)))</f>
        <v>9.3483907428817223E-2</v>
      </c>
    </row>
    <row r="75" spans="1:14" s="85" customFormat="1" ht="45" x14ac:dyDescent="0.6">
      <c r="A75" s="86" t="s">
        <v>72</v>
      </c>
      <c r="B75" s="133">
        <f>+LSU!B75+LSUA!B75+LSUS!B75+LSUE!B75+HSCS!B75+HSCNO!B75+LSUAg!B75+PBRC!B75</f>
        <v>0</v>
      </c>
      <c r="C75" s="80">
        <f>IF(ISBLANK(B75),"  ",IF(F75&gt;0,B75/F75,IF(B75&gt;0,1,0)))</f>
        <v>0</v>
      </c>
      <c r="D75" s="142">
        <f>+LSU!D75+LSUA!D75+LSUS!D75+LSUE!D75+HSCS!D75+HSCNO!D75+LSUAg!D75+PBRC!D75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+LSU!H75+LSUA!H75+LSUS!H75+LSUE!H75+HSCS!H75+HSCNO!H75+LSUAg!H75+PBRC!H75</f>
        <v>0</v>
      </c>
      <c r="I75" s="80">
        <f>IF(ISBLANK(H75),"  ",IF(L75&gt;0,H75/L75,IF(H75&gt;0,1,0)))</f>
        <v>0</v>
      </c>
      <c r="J75" s="142">
        <f>+LSU!J75+LSUA!J75+LSUS!J75+LSUE!J75+HSCS!J75+HSCNO!J75+LSUAg!J75+PBRC!J75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938413944.63</v>
      </c>
      <c r="C76" s="122">
        <f t="shared" si="0"/>
        <v>0.43610841363255548</v>
      </c>
      <c r="D76" s="121">
        <f>D74+D67+D47+D40+D48+D75</f>
        <v>1211394429.72</v>
      </c>
      <c r="E76" s="123">
        <f>IF(ISBLANK(D76),"  ",IF(F76&gt;0,D76/F76,IF(D76&gt;0,1,0)))</f>
        <v>0.56297043117448831</v>
      </c>
      <c r="F76" s="121">
        <f>F74+F67+F47+F40+F48+F75</f>
        <v>2151790507.3499994</v>
      </c>
      <c r="G76" s="124">
        <f>IF(ISBLANK(F76),"  ",IF(F76&gt;0,F76/F76,IF(F76&gt;0,1,0)))</f>
        <v>1</v>
      </c>
      <c r="H76" s="121">
        <f>H74+H67+H47+H40+H48+H75</f>
        <v>949680570</v>
      </c>
      <c r="I76" s="122">
        <f>IF(ISBLANK(H76),"  ",IF(L76&gt;0,H76/L76,IF(H76&gt;0,1,0)))</f>
        <v>0.44917456745044376</v>
      </c>
      <c r="J76" s="121">
        <f>J74+J67+J47+J40+J48+J75</f>
        <v>1164598908</v>
      </c>
      <c r="K76" s="123">
        <f>IF(ISBLANK(J76),"  ",IF(L76&gt;0,J76/L76,IF(J76&gt;0,1,0)))</f>
        <v>0.55082543254955629</v>
      </c>
      <c r="L76" s="121">
        <f>L74+L67+L47+L40+L48+L75</f>
        <v>2114279478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9.28515625" style="240" bestFit="1" customWidth="1"/>
    <col min="5" max="5" width="45.5703125" style="201" customWidth="1"/>
    <col min="6" max="6" width="53.42578125" style="240" bestFit="1" customWidth="1"/>
    <col min="7" max="7" width="45.5703125" style="201" customWidth="1"/>
    <col min="8" max="8" width="54.7109375" style="240" customWidth="1"/>
    <col min="9" max="9" width="45.5703125" style="201" customWidth="1"/>
    <col min="10" max="10" width="49.28515625" style="240" bestFit="1" customWidth="1"/>
    <col min="11" max="11" width="45.5703125" style="201" customWidth="1"/>
    <col min="12" max="12" width="53.42578125" style="240" bestFit="1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83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62155806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62155806</v>
      </c>
      <c r="G13" s="56">
        <f>IF(ISBLANK(F13),"  ",IF(F76&gt;0,F13/F76,IF(F13&gt;0,1,0)))</f>
        <v>6.1223281023709566E-2</v>
      </c>
      <c r="H13" s="9">
        <v>113941275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113941275</v>
      </c>
      <c r="M13" s="56">
        <f>IF(ISBLANK(L13),"  ",IF(L76&gt;0,L13/L76,IF(L13&gt;0,1,0)))</f>
        <v>0.1112574923964352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64402269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64402269</v>
      </c>
      <c r="G15" s="65">
        <f>IF(ISBLANK(F15),"  ",IF(F76&gt;0,F15/F76,IF(F15&gt;0,1,0)))</f>
        <v>6.3436040288039036E-2</v>
      </c>
      <c r="H15" s="226">
        <v>13520244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13520244</v>
      </c>
      <c r="M15" s="65">
        <f>IF(ISBLANK(L15),"  ",IF(L76&gt;0,L15/L76,IF(L15&gt;0,1,0)))</f>
        <v>1.3201787008508976E-2</v>
      </c>
      <c r="N15" s="220"/>
    </row>
    <row r="16" spans="1:17" s="200" customFormat="1" ht="44.25" x14ac:dyDescent="0.55000000000000004">
      <c r="A16" s="66" t="s">
        <v>15</v>
      </c>
      <c r="B16" s="207">
        <v>51753432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51753432</v>
      </c>
      <c r="G16" s="56">
        <f>IF(ISBLANK(F16),"  ",IF(F76&gt;0,F16/F76,IF(F16&gt;0,1,0)))</f>
        <v>5.097697407829356E-2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8800335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8800335</v>
      </c>
      <c r="G17" s="62">
        <f>IF(ISBLANK(F17),"  ",IF(F76&gt;0,F17/F76,IF(F17&gt;0,1,0)))</f>
        <v>8.6683033731038278E-3</v>
      </c>
      <c r="H17" s="224">
        <v>9160244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9160244</v>
      </c>
      <c r="M17" s="62">
        <f>IF(ISBLANK(L17),"  ",IF(L76&gt;0,L17/L76,IF(L17&gt;0,1,0)))</f>
        <v>8.9444828239765711E-3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82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705000</v>
      </c>
      <c r="C23" s="58">
        <f t="shared" si="0"/>
        <v>1</v>
      </c>
      <c r="D23" s="69">
        <v>0</v>
      </c>
      <c r="E23" s="54">
        <f t="shared" si="5"/>
        <v>0</v>
      </c>
      <c r="F23" s="44">
        <f t="shared" si="2"/>
        <v>705000</v>
      </c>
      <c r="G23" s="62">
        <f>IF(ISBLANK(F23),"  ",IF(F76&gt;0,F23/F76,IF(F23&gt;0,1,0)))</f>
        <v>6.9442286890649026E-4</v>
      </c>
      <c r="H23" s="224">
        <v>750000</v>
      </c>
      <c r="I23" s="58">
        <f t="shared" si="3"/>
        <v>1</v>
      </c>
      <c r="J23" s="69">
        <v>0</v>
      </c>
      <c r="K23" s="60">
        <f t="shared" si="4"/>
        <v>0</v>
      </c>
      <c r="L23" s="44">
        <f t="shared" si="1"/>
        <v>750000</v>
      </c>
      <c r="M23" s="62">
        <f>IF(ISBLANK(L23),"  ",IF(L76&gt;0,L23/L76,IF(L23&gt;0,1,0)))</f>
        <v>7.3233443541268427E-4</v>
      </c>
      <c r="N23" s="220"/>
    </row>
    <row r="24" spans="1:14" s="200" customFormat="1" ht="44.25" x14ac:dyDescent="0.55000000000000004">
      <c r="A24" s="68" t="s">
        <v>23</v>
      </c>
      <c r="B24" s="224">
        <v>2933502</v>
      </c>
      <c r="C24" s="58">
        <f t="shared" si="0"/>
        <v>1</v>
      </c>
      <c r="D24" s="69">
        <v>0</v>
      </c>
      <c r="E24" s="54">
        <f t="shared" si="5"/>
        <v>0</v>
      </c>
      <c r="F24" s="44">
        <f t="shared" si="2"/>
        <v>2933502</v>
      </c>
      <c r="G24" s="62">
        <f>IF(ISBLANK(F24),"  ",IF(F76&gt;0,F24/F76,IF(F24&gt;0,1,0)))</f>
        <v>2.8894906025289748E-3</v>
      </c>
      <c r="H24" s="224">
        <v>3400000</v>
      </c>
      <c r="I24" s="58">
        <f t="shared" si="3"/>
        <v>1</v>
      </c>
      <c r="J24" s="69">
        <v>0</v>
      </c>
      <c r="K24" s="60">
        <f t="shared" si="4"/>
        <v>0</v>
      </c>
      <c r="L24" s="44">
        <f t="shared" si="1"/>
        <v>3400000</v>
      </c>
      <c r="M24" s="62">
        <f>IF(ISBLANK(L24),"  ",IF(L76&gt;0,L24/L76,IF(L24&gt;0,1,0)))</f>
        <v>3.3199161072041687E-3</v>
      </c>
      <c r="N24" s="220"/>
    </row>
    <row r="25" spans="1:14" s="200" customFormat="1" ht="44.25" x14ac:dyDescent="0.55000000000000004">
      <c r="A25" s="68" t="s">
        <v>24</v>
      </c>
      <c r="B25" s="224">
        <v>210000</v>
      </c>
      <c r="C25" s="58">
        <f t="shared" si="0"/>
        <v>1</v>
      </c>
      <c r="D25" s="69">
        <v>0</v>
      </c>
      <c r="E25" s="54">
        <f t="shared" si="5"/>
        <v>0</v>
      </c>
      <c r="F25" s="44">
        <f t="shared" si="2"/>
        <v>210000</v>
      </c>
      <c r="G25" s="62">
        <f>IF(ISBLANK(F25),"  ",IF(F76&gt;0,F25/F76,IF(F25&gt;0,1,0)))</f>
        <v>2.0684936520618861E-4</v>
      </c>
      <c r="H25" s="224">
        <v>210000</v>
      </c>
      <c r="I25" s="58">
        <f t="shared" si="3"/>
        <v>1</v>
      </c>
      <c r="J25" s="69">
        <v>0</v>
      </c>
      <c r="K25" s="60">
        <f t="shared" si="4"/>
        <v>0</v>
      </c>
      <c r="L25" s="44">
        <f t="shared" si="1"/>
        <v>210000</v>
      </c>
      <c r="M25" s="62">
        <f>IF(ISBLANK(L25),"  ",IF(L76&gt;0,L25/L76,IF(L25&gt;0,1,0)))</f>
        <v>2.050536419155516E-4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126558075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126558075</v>
      </c>
      <c r="G40" s="82">
        <f>IF(ISBLANK(F40),"  ",IF(F76&gt;0,F40/F76,IF(F40&gt;0,1,0)))</f>
        <v>0.1246593213117486</v>
      </c>
      <c r="H40" s="229">
        <v>127461519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127461519</v>
      </c>
      <c r="M40" s="82">
        <f>IF(ISBLANK(L40),"  ",IF(L76&gt;0,L40/L76,IF(L40&gt;0,1,0)))</f>
        <v>0.12445927940494417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7307342</v>
      </c>
      <c r="C45" s="58">
        <f t="shared" si="0"/>
        <v>1</v>
      </c>
      <c r="D45" s="69">
        <v>0</v>
      </c>
      <c r="E45" s="60">
        <f t="shared" si="6"/>
        <v>0</v>
      </c>
      <c r="F45" s="78">
        <f>D45+B45</f>
        <v>7307342</v>
      </c>
      <c r="G45" s="62">
        <f>IF(ISBLANK(F45),"  ",IF(D76&gt;0,F45/D76,IF(F45&gt;0,1,0)))</f>
        <v>1.4564520790107586E-2</v>
      </c>
      <c r="H45" s="224">
        <v>7365818</v>
      </c>
      <c r="I45" s="58">
        <f t="shared" si="7"/>
        <v>1</v>
      </c>
      <c r="J45" s="69">
        <v>0</v>
      </c>
      <c r="K45" s="60">
        <f t="shared" si="8"/>
        <v>0</v>
      </c>
      <c r="L45" s="78">
        <f>J45+H45</f>
        <v>7365818</v>
      </c>
      <c r="M45" s="62">
        <f>IF(ISBLANK(L45),"  ",IF(J76&gt;0,L45/J76,IF(L45&gt;0,1,0)))</f>
        <v>1.501242200595734E-2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7307342</v>
      </c>
      <c r="C47" s="80">
        <f t="shared" si="0"/>
        <v>1</v>
      </c>
      <c r="D47" s="91">
        <v>0</v>
      </c>
      <c r="E47" s="83">
        <f t="shared" si="6"/>
        <v>0</v>
      </c>
      <c r="F47" s="92">
        <f>F46+F45+F44+F43+F42</f>
        <v>7307342</v>
      </c>
      <c r="G47" s="82">
        <f>IF(ISBLANK(F47),"  ",IF(F76&gt;0,F47/F76,IF(F47&gt;0,1,0)))</f>
        <v>7.1977097811643841E-3</v>
      </c>
      <c r="H47" s="232">
        <v>7365818</v>
      </c>
      <c r="I47" s="80">
        <f t="shared" si="7"/>
        <v>1</v>
      </c>
      <c r="J47" s="91">
        <v>0</v>
      </c>
      <c r="K47" s="83">
        <f t="shared" si="8"/>
        <v>0</v>
      </c>
      <c r="L47" s="92">
        <f>L46+L45+L44+L43+L42</f>
        <v>7365818</v>
      </c>
      <c r="M47" s="82">
        <f>IF(ISBLANK(L47),"  ",IF(L76&gt;0,L47/L76,IF(L47&gt;0,1,0)))</f>
        <v>7.1923228885101163E-3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248676652</v>
      </c>
      <c r="C50" s="52">
        <f t="shared" si="0"/>
        <v>0.99262376569995647</v>
      </c>
      <c r="D50" s="59">
        <v>1847928</v>
      </c>
      <c r="E50" s="54">
        <f t="shared" ref="E50:E67" si="9">IF(ISBLANK(D50),"  ",IF(F50&gt;0,D50/F50,IF(D50&gt;0,1,0)))</f>
        <v>7.3762343000435323E-3</v>
      </c>
      <c r="F50" s="101">
        <f t="shared" ref="F50:F55" si="10">D50+B50</f>
        <v>250524580</v>
      </c>
      <c r="G50" s="56">
        <f>IF(ISBLANK(F50),"  ",IF(F76&gt;0,F50/F76,IF(F50&gt;0,1,0)))</f>
        <v>0.24676595400736673</v>
      </c>
      <c r="H50" s="97">
        <v>247954478</v>
      </c>
      <c r="I50" s="52">
        <f t="shared" ref="I50:I67" si="11">IF(ISBLANK(H50),"  ",IF(L50&gt;0,H50/L50,IF(H50&gt;0,1,0)))</f>
        <v>0.97930444596820942</v>
      </c>
      <c r="J50" s="59">
        <v>5240000</v>
      </c>
      <c r="K50" s="54">
        <f t="shared" ref="K50:K67" si="12">IF(ISBLANK(J50),"  ",IF(L50&gt;0,J50/L50,IF(J50&gt;0,1,0)))</f>
        <v>2.0695554031790537E-2</v>
      </c>
      <c r="L50" s="101">
        <f t="shared" ref="L50:L66" si="13">J50+H50</f>
        <v>253194478</v>
      </c>
      <c r="M50" s="56">
        <f>IF(ISBLANK(L50),"  ",IF(L76&gt;0,L50/L76,IF(L50&gt;0,1,0)))</f>
        <v>0.24723071346098574</v>
      </c>
      <c r="N50" s="220"/>
    </row>
    <row r="51" spans="1:14" s="200" customFormat="1" ht="44.25" x14ac:dyDescent="0.55000000000000004">
      <c r="A51" s="223" t="s">
        <v>48</v>
      </c>
      <c r="B51" s="226">
        <v>84344211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84344211</v>
      </c>
      <c r="G51" s="62">
        <f>IF(ISBLANK(F51),"  ",IF(F76&gt;0,F51/F76,IF(F51&gt;0,1,0)))</f>
        <v>8.30787928769849E-2</v>
      </c>
      <c r="H51" s="226">
        <v>86068170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86068170</v>
      </c>
      <c r="M51" s="62">
        <f>IF(ISBLANK(L51),"  ",IF(L76&gt;0,L51/L76,IF(L51&gt;0,1,0)))</f>
        <v>8.4040912911937243E-2</v>
      </c>
      <c r="N51" s="220"/>
    </row>
    <row r="52" spans="1:14" s="200" customFormat="1" ht="44.25" x14ac:dyDescent="0.55000000000000004">
      <c r="A52" s="103" t="s">
        <v>49</v>
      </c>
      <c r="B52" s="104">
        <v>15134277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15134277</v>
      </c>
      <c r="G52" s="62">
        <f>IF(ISBLANK(F52),"  ",IF(F76&gt;0,F52/F76,IF(F52&gt;0,1,0)))</f>
        <v>1.4907217096688668E-2</v>
      </c>
      <c r="H52" s="104">
        <v>14731330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14731330</v>
      </c>
      <c r="M52" s="62">
        <f>IF(ISBLANK(L52),"  ",IF(L76&gt;0,L52/L76,IF(L52&gt;0,1,0)))</f>
        <v>1.4384346984570584E-2</v>
      </c>
      <c r="N52" s="220"/>
    </row>
    <row r="53" spans="1:14" s="200" customFormat="1" ht="44.25" x14ac:dyDescent="0.55000000000000004">
      <c r="A53" s="103" t="s">
        <v>50</v>
      </c>
      <c r="B53" s="104">
        <v>5135956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5135956</v>
      </c>
      <c r="G53" s="62">
        <f>IF(ISBLANK(F53),"  ",IF(F76&gt;0,F53/F76,IF(F53&gt;0,1,0)))</f>
        <v>5.0589011348900741E-3</v>
      </c>
      <c r="H53" s="104">
        <v>5068956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5068956</v>
      </c>
      <c r="M53" s="62">
        <f>IF(ISBLANK(L53),"  ",IF(L76&gt;0,L53/L76,IF(L53&gt;0,1,0)))</f>
        <v>4.9495613738556512E-3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16857276</v>
      </c>
      <c r="C55" s="58">
        <f t="shared" si="0"/>
        <v>0.34761633584025969</v>
      </c>
      <c r="D55" s="69">
        <v>31636636</v>
      </c>
      <c r="E55" s="60">
        <f t="shared" si="9"/>
        <v>0.65238366415974025</v>
      </c>
      <c r="F55" s="102">
        <f t="shared" si="10"/>
        <v>48493912</v>
      </c>
      <c r="G55" s="62">
        <f>IF(ISBLANK(F55),"  ",IF(F76&gt;0,F55/F76,IF(F55&gt;0,1,0)))</f>
        <v>4.7766356731260819E-2</v>
      </c>
      <c r="H55" s="226">
        <v>30624153</v>
      </c>
      <c r="I55" s="58">
        <f t="shared" si="11"/>
        <v>0.49073902180837226</v>
      </c>
      <c r="J55" s="69">
        <v>31780000</v>
      </c>
      <c r="K55" s="60">
        <f t="shared" si="12"/>
        <v>0.50926097819162774</v>
      </c>
      <c r="L55" s="102">
        <f t="shared" si="13"/>
        <v>62404153</v>
      </c>
      <c r="M55" s="62">
        <f>IF(ISBLANK(L55),"  ",IF(L76&gt;0,L55/L76,IF(L55&gt;0,1,0)))</f>
        <v>6.0934280206215691E-2</v>
      </c>
      <c r="N55" s="220"/>
    </row>
    <row r="56" spans="1:14" s="202" customFormat="1" ht="45" x14ac:dyDescent="0.6">
      <c r="A56" s="233" t="s">
        <v>53</v>
      </c>
      <c r="B56" s="234">
        <v>370148372</v>
      </c>
      <c r="C56" s="80">
        <f t="shared" si="0"/>
        <v>0.91704204237683917</v>
      </c>
      <c r="D56" s="91">
        <v>33484564</v>
      </c>
      <c r="E56" s="83">
        <f t="shared" si="9"/>
        <v>8.2957957623160855E-2</v>
      </c>
      <c r="F56" s="107">
        <f>F55+F53+F52+F51+F50+F54</f>
        <v>403632936</v>
      </c>
      <c r="G56" s="82">
        <f>IF(ISBLANK(F56),"  ",IF(F76&gt;0,F56/F76,IF(F56&gt;0,1,0)))</f>
        <v>0.39757722184719119</v>
      </c>
      <c r="H56" s="234">
        <v>384447087</v>
      </c>
      <c r="I56" s="80">
        <f t="shared" si="11"/>
        <v>0.91216395979219134</v>
      </c>
      <c r="J56" s="91">
        <v>37020000</v>
      </c>
      <c r="K56" s="83">
        <f t="shared" si="12"/>
        <v>8.7836040207808677E-2</v>
      </c>
      <c r="L56" s="102">
        <f t="shared" si="13"/>
        <v>421467087</v>
      </c>
      <c r="M56" s="82">
        <f>IF(ISBLANK(L56),"  ",IF(L76&gt;0,L56/L76,IF(L56&gt;0,1,0)))</f>
        <v>0.41153981493756492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3005226</v>
      </c>
      <c r="C59" s="58">
        <f t="shared" si="0"/>
        <v>0.11889845561531991</v>
      </c>
      <c r="D59" s="69">
        <v>22270342</v>
      </c>
      <c r="E59" s="60">
        <f t="shared" si="9"/>
        <v>0.88110154438468014</v>
      </c>
      <c r="F59" s="44">
        <f t="shared" si="14"/>
        <v>25275568</v>
      </c>
      <c r="G59" s="62">
        <f>IF(ISBLANK(F59),"  ",IF(F76&gt;0,F59/F76,IF(F59&gt;0,1,0)))</f>
        <v>2.4896358076313591E-2</v>
      </c>
      <c r="H59" s="224">
        <v>1050885</v>
      </c>
      <c r="I59" s="58">
        <f t="shared" si="11"/>
        <v>4.5004075862649318E-2</v>
      </c>
      <c r="J59" s="69">
        <v>22300000</v>
      </c>
      <c r="K59" s="60">
        <f t="shared" si="12"/>
        <v>0.95499592413735068</v>
      </c>
      <c r="L59" s="44">
        <f t="shared" si="13"/>
        <v>23350885</v>
      </c>
      <c r="M59" s="62">
        <f>IF(ISBLANK(L59),"  ",IF(L76&gt;0,L59/L76,IF(L59&gt;0,1,0)))</f>
        <v>2.2800876243815358E-2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42896241</v>
      </c>
      <c r="E60" s="60">
        <f t="shared" si="9"/>
        <v>1</v>
      </c>
      <c r="F60" s="78">
        <f t="shared" si="14"/>
        <v>42896241</v>
      </c>
      <c r="G60" s="62">
        <f>IF(ISBLANK(F60),"  ",IF(F76&gt;0,F60/F76,IF(F60&gt;0,1,0)))</f>
        <v>4.2252667717055624E-2</v>
      </c>
      <c r="H60" s="228">
        <v>0</v>
      </c>
      <c r="I60" s="58">
        <f t="shared" si="11"/>
        <v>0</v>
      </c>
      <c r="J60" s="77">
        <v>43000000</v>
      </c>
      <c r="K60" s="60">
        <f t="shared" si="12"/>
        <v>1</v>
      </c>
      <c r="L60" s="78">
        <f t="shared" si="13"/>
        <v>43000000</v>
      </c>
      <c r="M60" s="62">
        <f>IF(ISBLANK(L60),"  ",IF(L76&gt;0,L60/L76,IF(L60&gt;0,1,0)))</f>
        <v>4.1987174296993897E-2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130855359</v>
      </c>
      <c r="E62" s="60">
        <f t="shared" si="9"/>
        <v>1</v>
      </c>
      <c r="F62" s="44">
        <f t="shared" si="14"/>
        <v>130855359</v>
      </c>
      <c r="G62" s="62">
        <f>IF(ISBLANK(F62),"  ",IF(F76&gt;0,F62/F76,IF(F62&gt;0,1,0)))</f>
        <v>0.12889213306179961</v>
      </c>
      <c r="H62" s="224">
        <v>0</v>
      </c>
      <c r="I62" s="58">
        <f t="shared" si="11"/>
        <v>0</v>
      </c>
      <c r="J62" s="69">
        <v>126600000</v>
      </c>
      <c r="K62" s="60">
        <f t="shared" si="12"/>
        <v>1</v>
      </c>
      <c r="L62" s="44">
        <f t="shared" si="13"/>
        <v>126600000</v>
      </c>
      <c r="M62" s="62">
        <f>IF(ISBLANK(L62),"  ",IF(L76&gt;0,L62/L76,IF(L62&gt;0,1,0)))</f>
        <v>0.1236180526976611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91028216</v>
      </c>
      <c r="E63" s="60">
        <f t="shared" si="9"/>
        <v>1</v>
      </c>
      <c r="F63" s="44">
        <f t="shared" si="14"/>
        <v>91028216</v>
      </c>
      <c r="G63" s="62">
        <f>IF(ISBLANK(F63),"  ",IF(F76&gt;0,F63/F76,IF(F63&gt;0,1,0)))</f>
        <v>8.9662517597389621E-2</v>
      </c>
      <c r="H63" s="224">
        <v>0</v>
      </c>
      <c r="I63" s="58">
        <f t="shared" si="11"/>
        <v>0</v>
      </c>
      <c r="J63" s="69">
        <v>89378211</v>
      </c>
      <c r="K63" s="60">
        <f t="shared" si="12"/>
        <v>1</v>
      </c>
      <c r="L63" s="44">
        <f t="shared" si="13"/>
        <v>89378211</v>
      </c>
      <c r="M63" s="62">
        <f>IF(ISBLANK(L63),"  ",IF(L76&gt;0,L63/L76,IF(L63&gt;0,1,0)))</f>
        <v>8.7272988921174355E-2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3764407</v>
      </c>
      <c r="E64" s="60">
        <f t="shared" si="9"/>
        <v>1</v>
      </c>
      <c r="F64" s="44">
        <f t="shared" si="14"/>
        <v>3764407</v>
      </c>
      <c r="G64" s="62">
        <f>IF(ISBLANK(F64),"  ",IF(F76&gt;0,F64/F76,IF(F64&gt;0,1,0)))</f>
        <v>3.7079295158463465E-3</v>
      </c>
      <c r="H64" s="224">
        <v>0</v>
      </c>
      <c r="I64" s="58">
        <f t="shared" si="11"/>
        <v>0</v>
      </c>
      <c r="J64" s="69">
        <v>3500000</v>
      </c>
      <c r="K64" s="60">
        <f t="shared" si="12"/>
        <v>1</v>
      </c>
      <c r="L64" s="44">
        <f t="shared" si="13"/>
        <v>3500000</v>
      </c>
      <c r="M64" s="62">
        <f>IF(ISBLANK(L64),"  ",IF(L76&gt;0,L64/L76,IF(L64&gt;0,1,0)))</f>
        <v>3.4175606985925268E-3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41417321</v>
      </c>
      <c r="E65" s="60">
        <f t="shared" si="9"/>
        <v>1</v>
      </c>
      <c r="F65" s="44">
        <f t="shared" si="14"/>
        <v>41417321</v>
      </c>
      <c r="G65" s="62">
        <f>IF(ISBLANK(F65),"  ",IF(F76&gt;0,F65/F76,IF(F65&gt;0,1,0)))</f>
        <v>4.0795935987575929E-2</v>
      </c>
      <c r="H65" s="224">
        <v>0</v>
      </c>
      <c r="I65" s="58">
        <f t="shared" si="11"/>
        <v>0</v>
      </c>
      <c r="J65" s="69">
        <v>41420000</v>
      </c>
      <c r="K65" s="60">
        <f t="shared" si="12"/>
        <v>1</v>
      </c>
      <c r="L65" s="44">
        <f t="shared" si="13"/>
        <v>41420000</v>
      </c>
      <c r="M65" s="62">
        <f>IF(ISBLANK(L65),"  ",IF(L76&gt;0,L65/L76,IF(L65&gt;0,1,0)))</f>
        <v>4.0444389753057843E-2</v>
      </c>
      <c r="N65" s="220"/>
    </row>
    <row r="66" spans="1:14" s="200" customFormat="1" ht="44.25" x14ac:dyDescent="0.55000000000000004">
      <c r="A66" s="231" t="s">
        <v>63</v>
      </c>
      <c r="B66" s="224">
        <v>6490424</v>
      </c>
      <c r="C66" s="58">
        <f t="shared" si="0"/>
        <v>0.15187561147000136</v>
      </c>
      <c r="D66" s="69">
        <v>36244706</v>
      </c>
      <c r="E66" s="60">
        <f t="shared" si="9"/>
        <v>0.84812438852999861</v>
      </c>
      <c r="F66" s="44">
        <f t="shared" si="14"/>
        <v>42735130</v>
      </c>
      <c r="G66" s="62">
        <f>IF(ISBLANK(F66),"  ",IF(F76&gt;0,F66/F76,IF(F66&gt;0,1,0)))</f>
        <v>4.2093973869066416E-2</v>
      </c>
      <c r="H66" s="224">
        <v>13148744</v>
      </c>
      <c r="I66" s="58">
        <f t="shared" si="11"/>
        <v>0.32403033469936871</v>
      </c>
      <c r="J66" s="69">
        <v>27430000</v>
      </c>
      <c r="K66" s="60">
        <f t="shared" si="12"/>
        <v>0.67596966530063129</v>
      </c>
      <c r="L66" s="44">
        <f t="shared" si="13"/>
        <v>40578744</v>
      </c>
      <c r="M66" s="62">
        <f>IF(ISBLANK(L66),"  ",IF(L76&gt;0,L66/L76,IF(L66&gt;0,1,0)))</f>
        <v>3.9622948769327801E-2</v>
      </c>
      <c r="N66" s="220"/>
    </row>
    <row r="67" spans="1:14" s="202" customFormat="1" ht="45" x14ac:dyDescent="0.6">
      <c r="A67" s="235" t="s">
        <v>64</v>
      </c>
      <c r="B67" s="232">
        <v>379644022</v>
      </c>
      <c r="C67" s="80">
        <f t="shared" si="0"/>
        <v>0.48572352472311792</v>
      </c>
      <c r="D67" s="91">
        <v>401961156</v>
      </c>
      <c r="E67" s="83">
        <f t="shared" si="9"/>
        <v>0.51427647527688203</v>
      </c>
      <c r="F67" s="232">
        <f>F66+F65+F64+F63+F62+F61+F60+F59+F58+F57+F56</f>
        <v>781605178</v>
      </c>
      <c r="G67" s="82">
        <f>IF(ISBLANK(F67),"  ",IF(F76&gt;0,F67/F76,IF(F67&gt;0,1,0)))</f>
        <v>0.76987873767223836</v>
      </c>
      <c r="H67" s="232">
        <v>398646716</v>
      </c>
      <c r="I67" s="80">
        <f t="shared" si="11"/>
        <v>0.5050668671027706</v>
      </c>
      <c r="J67" s="91">
        <v>390648211</v>
      </c>
      <c r="K67" s="83">
        <f t="shared" si="12"/>
        <v>0.49493313289722946</v>
      </c>
      <c r="L67" s="232">
        <f>L66+L65+L64+L63+L62+L61+L60+L59+L58+L57+L56</f>
        <v>789294927</v>
      </c>
      <c r="M67" s="82">
        <f>IF(ISBLANK(L67),"  ",IF(L76&gt;0,L67/L76,IF(L67&gt;0,1,0)))</f>
        <v>0.7707038063181878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23829950</v>
      </c>
      <c r="E72" s="54">
        <f>IF(ISBLANK(D72),"  ",IF(F72&gt;0,D72/F72,IF(D72&gt;0,1,0)))</f>
        <v>1</v>
      </c>
      <c r="F72" s="67">
        <f>D72+B72</f>
        <v>23829950</v>
      </c>
      <c r="G72" s="56">
        <f>IF(ISBLANK(F72),"  ",IF(F76&gt;0,F72/F76,IF(F72&gt;0,1,0)))</f>
        <v>2.3472428716167684E-2</v>
      </c>
      <c r="H72" s="207">
        <v>0</v>
      </c>
      <c r="I72" s="52">
        <f>IF(ISBLANK(H72),"  ",IF(L72&gt;0,H72/L72,IF(H72&gt;0,1,0)))</f>
        <v>0</v>
      </c>
      <c r="J72" s="59">
        <v>24000000</v>
      </c>
      <c r="K72" s="54">
        <f>IF(ISBLANK(J72),"  ",IF(L72&gt;0,J72/L72,IF(J72&gt;0,1,0)))</f>
        <v>1</v>
      </c>
      <c r="L72" s="67">
        <f>J72+H72</f>
        <v>24000000</v>
      </c>
      <c r="M72" s="56">
        <f>IF(ISBLANK(L72),"  ",IF(L76&gt;0,L72/L76,IF(L72&gt;0,1,0)))</f>
        <v>2.3434701933205897E-2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75930997</v>
      </c>
      <c r="E73" s="60">
        <f>IF(ISBLANK(D73),"  ",IF(F73&gt;0,D73/F73,IF(D73&gt;0,1,0)))</f>
        <v>1</v>
      </c>
      <c r="F73" s="44">
        <f>D73+B73</f>
        <v>75930997</v>
      </c>
      <c r="G73" s="62">
        <f>IF(ISBLANK(F73),"  ",IF(F76&gt;0,F73/F76,IF(F73&gt;0,1,0)))</f>
        <v>7.4791802518681005E-2</v>
      </c>
      <c r="H73" s="224">
        <v>0</v>
      </c>
      <c r="I73" s="58">
        <f>IF(ISBLANK(H73),"  ",IF(L73&gt;0,H73/L73,IF(H73&gt;0,1,0)))</f>
        <v>0</v>
      </c>
      <c r="J73" s="69">
        <v>76000000</v>
      </c>
      <c r="K73" s="60">
        <f>IF(ISBLANK(J73),"  ",IF(L73&gt;0,J73/L73,IF(J73&gt;0,1,0)))</f>
        <v>1</v>
      </c>
      <c r="L73" s="44">
        <f>J73+H73</f>
        <v>76000000</v>
      </c>
      <c r="M73" s="62">
        <f>IF(ISBLANK(L73),"  ",IF(L76&gt;0,L73/L76,IF(L73&gt;0,1,0)))</f>
        <v>7.4209889455152001E-2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99760947</v>
      </c>
      <c r="E74" s="83">
        <f>IF(ISBLANK(D74),"  ",IF(F74&gt;0,D74/F74,IF(D74&gt;0,1,0)))</f>
        <v>1</v>
      </c>
      <c r="F74" s="118">
        <f>F73+F72+F71+F70+F69</f>
        <v>99760947</v>
      </c>
      <c r="G74" s="82">
        <f>IF(ISBLANK(F74),"  ",IF(F76&gt;0,F74/F76,IF(F74&gt;0,1,0)))</f>
        <v>9.826423123484869E-2</v>
      </c>
      <c r="H74" s="117">
        <v>0</v>
      </c>
      <c r="I74" s="80">
        <f>IF(ISBLANK(H74),"  ",IF(L74&gt;0,H74/L74,IF(H74&gt;0,1,0)))</f>
        <v>0</v>
      </c>
      <c r="J74" s="95">
        <v>100000000</v>
      </c>
      <c r="K74" s="83">
        <f>IF(ISBLANK(J74),"  ",IF(L74&gt;0,J74/L74,IF(J74&gt;0,1,0)))</f>
        <v>1</v>
      </c>
      <c r="L74" s="118">
        <f>L73+L72+L71+L70+L69</f>
        <v>100000000</v>
      </c>
      <c r="M74" s="82">
        <f>IF(ISBLANK(L74),"  ",IF(L76&gt;0,L74/L76,IF(L74&gt;0,1,0)))</f>
        <v>9.7644591388357904E-2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513509439</v>
      </c>
      <c r="C76" s="122">
        <f t="shared" si="0"/>
        <v>0.50580524516445724</v>
      </c>
      <c r="D76" s="121">
        <v>501722103</v>
      </c>
      <c r="E76" s="123">
        <f>IF(ISBLANK(D76),"  ",IF(F76&gt;0,D76/F76,IF(D76&gt;0,1,0)))</f>
        <v>0.4941947548355427</v>
      </c>
      <c r="F76" s="121">
        <f>F74+F67+F47+F40+F48+F75</f>
        <v>1015231542</v>
      </c>
      <c r="G76" s="124">
        <f>IF(ISBLANK(F76),"  ",IF(F76&gt;0,F76/F76,IF(F76&gt;0,1,0)))</f>
        <v>1</v>
      </c>
      <c r="H76" s="121">
        <v>533474053</v>
      </c>
      <c r="I76" s="122">
        <f>IF(ISBLANK(H76),"  ",IF(L76&gt;0,H76/L76,IF(H76&gt;0,1,0)))</f>
        <v>0.52090855921476187</v>
      </c>
      <c r="J76" s="121">
        <v>490648211</v>
      </c>
      <c r="K76" s="123">
        <f>IF(ISBLANK(J76),"  ",IF(L76&gt;0,J76/L76,IF(J76&gt;0,1,0)))</f>
        <v>0.47909144078523813</v>
      </c>
      <c r="L76" s="121">
        <f>L74+L67+L47+L40+L48+L75</f>
        <v>1024122264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1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114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2788190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2788190</v>
      </c>
      <c r="G13" s="56">
        <f>IF(ISBLANK(F13),"  ",IF(F76&gt;0,F13/F76,IF(F13&gt;0,1,0)))</f>
        <v>9.4595407897732034E-2</v>
      </c>
      <c r="H13" s="9">
        <v>5111186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5111186</v>
      </c>
      <c r="M13" s="56">
        <f>IF(ISBLANK(L13),"  ",IF(L76&gt;0,L13/L76,IF(L13&gt;0,1,0)))</f>
        <v>0.24736804126051379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2594045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2594045</v>
      </c>
      <c r="G15" s="65">
        <f>IF(ISBLANK(F15),"  ",IF(F76&gt;0,F15/F76,IF(F15&gt;0,1,0)))</f>
        <v>8.8008616658144634E-2</v>
      </c>
      <c r="H15" s="226">
        <v>283630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283630</v>
      </c>
      <c r="M15" s="65">
        <f>IF(ISBLANK(L15),"  ",IF(L76&gt;0,L15/L76,IF(L15&gt;0,1,0)))</f>
        <v>1.3726950563473825E-2</v>
      </c>
      <c r="N15" s="220"/>
    </row>
    <row r="16" spans="1:17" s="200" customFormat="1" ht="44.25" x14ac:dyDescent="0.55000000000000004">
      <c r="A16" s="66" t="s">
        <v>15</v>
      </c>
      <c r="B16" s="207">
        <v>2321559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2321559</v>
      </c>
      <c r="G16" s="56">
        <f>IF(ISBLANK(F16),"  ",IF(F76&gt;0,F16/F76,IF(F16&gt;0,1,0)))</f>
        <v>7.8763936662727754E-2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272486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272486</v>
      </c>
      <c r="G17" s="62">
        <f>IF(ISBLANK(F17),"  ",IF(F76&gt;0,F17/F76,IF(F17&gt;0,1,0)))</f>
        <v>9.2446799954168865E-3</v>
      </c>
      <c r="H17" s="224">
        <v>283630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283630</v>
      </c>
      <c r="M17" s="62">
        <f>IF(ISBLANK(L17),"  ",IF(L76&gt;0,L17/L76,IF(L17&gt;0,1,0)))</f>
        <v>1.3726950563473825E-2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5382235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5382235</v>
      </c>
      <c r="G40" s="82">
        <f>IF(ISBLANK(F40),"  ",IF(F76&gt;0,F40/F76,IF(F40&gt;0,1,0)))</f>
        <v>0.18260402455587668</v>
      </c>
      <c r="H40" s="229">
        <v>5394816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5394816</v>
      </c>
      <c r="M40" s="82">
        <f>IF(ISBLANK(L40),"  ",IF(L76&gt;0,L40/L76,IF(L40&gt;0,1,0)))</f>
        <v>0.2610949918239876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11126574.199999999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11126574.199999999</v>
      </c>
      <c r="G50" s="56">
        <f>IF(ISBLANK(F50),"  ",IF(F76&gt;0,F50/F76,IF(F50&gt;0,1,0)))</f>
        <v>0.37749322139215097</v>
      </c>
      <c r="H50" s="97">
        <v>9950000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9950000</v>
      </c>
      <c r="M50" s="56">
        <f>IF(ISBLANK(L50),"  ",IF(L76&gt;0,L50/L76,IF(L50&gt;0,1,0)))</f>
        <v>0.48155398972804203</v>
      </c>
      <c r="N50" s="220"/>
    </row>
    <row r="51" spans="1:14" s="200" customFormat="1" ht="44.25" x14ac:dyDescent="0.55000000000000004">
      <c r="A51" s="223" t="s">
        <v>48</v>
      </c>
      <c r="B51" s="226">
        <v>114566.07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114566.07</v>
      </c>
      <c r="G51" s="62">
        <f>IF(ISBLANK(F51),"  ",IF(F76&gt;0,F51/F76,IF(F51&gt;0,1,0)))</f>
        <v>3.8869030169716274E-3</v>
      </c>
      <c r="H51" s="226">
        <v>210000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210000</v>
      </c>
      <c r="M51" s="62">
        <f>IF(ISBLANK(L51),"  ",IF(L76&gt;0,L51/L76,IF(L51&gt;0,1,0)))</f>
        <v>1.0163451039486314E-2</v>
      </c>
      <c r="N51" s="220"/>
    </row>
    <row r="52" spans="1:14" s="200" customFormat="1" ht="44.25" x14ac:dyDescent="0.55000000000000004">
      <c r="A52" s="103" t="s">
        <v>49</v>
      </c>
      <c r="B52" s="104">
        <v>526610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526610</v>
      </c>
      <c r="G52" s="62">
        <f>IF(ISBLANK(F52),"  ",IF(F76&gt;0,F52/F76,IF(F52&gt;0,1,0)))</f>
        <v>1.7866389217745086E-2</v>
      </c>
      <c r="H52" s="104">
        <v>550000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550000</v>
      </c>
      <c r="M52" s="62">
        <f>IF(ISBLANK(L52),"  ",IF(L76&gt;0,L52/L76,IF(L52&gt;0,1,0)))</f>
        <v>2.661856224627368E-2</v>
      </c>
      <c r="N52" s="220"/>
    </row>
    <row r="53" spans="1:14" s="200" customFormat="1" ht="44.25" x14ac:dyDescent="0.55000000000000004">
      <c r="A53" s="103" t="s">
        <v>50</v>
      </c>
      <c r="B53" s="104">
        <v>236920.5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236920.5</v>
      </c>
      <c r="G53" s="62">
        <f>IF(ISBLANK(F53),"  ",IF(F76&gt;0,F53/F76,IF(F53&gt;0,1,0)))</f>
        <v>8.0380430805772288E-3</v>
      </c>
      <c r="H53" s="104">
        <v>300000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300000</v>
      </c>
      <c r="M53" s="62">
        <f>IF(ISBLANK(L53),"  ",IF(L76&gt;0,L53/L76,IF(L53&gt;0,1,0)))</f>
        <v>1.4519215770694734E-2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729551</v>
      </c>
      <c r="E54" s="60">
        <f>IF(ISBLANK(D54),"  ",IF(F54&gt;0,D54/F54,IF(D54&gt;0,1,0)))</f>
        <v>1</v>
      </c>
      <c r="F54" s="106">
        <f t="shared" si="10"/>
        <v>729551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943324</v>
      </c>
      <c r="K54" s="60">
        <f>IF(ISBLANK(J54),"  ",IF(L54&gt;0,J54/L54,IF(J54&gt;0,1,0)))</f>
        <v>1</v>
      </c>
      <c r="L54" s="106">
        <f t="shared" si="13"/>
        <v>943324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1072627.1200000001</v>
      </c>
      <c r="C55" s="58">
        <f t="shared" si="0"/>
        <v>0.49498026970205056</v>
      </c>
      <c r="D55" s="69">
        <v>1094382.73</v>
      </c>
      <c r="E55" s="60">
        <f t="shared" si="9"/>
        <v>0.50501973029794944</v>
      </c>
      <c r="F55" s="102">
        <f t="shared" si="10"/>
        <v>2167009.85</v>
      </c>
      <c r="G55" s="62">
        <f>IF(ISBLANK(F55),"  ",IF(F76&gt;0,F55/F76,IF(F55&gt;0,1,0)))</f>
        <v>7.3520520724610988E-2</v>
      </c>
      <c r="H55" s="226">
        <v>863000</v>
      </c>
      <c r="I55" s="58">
        <f t="shared" si="11"/>
        <v>0.56184895833333337</v>
      </c>
      <c r="J55" s="69">
        <v>673000</v>
      </c>
      <c r="K55" s="60">
        <f t="shared" si="12"/>
        <v>0.43815104166666669</v>
      </c>
      <c r="L55" s="102">
        <f t="shared" si="13"/>
        <v>1536000</v>
      </c>
      <c r="M55" s="62">
        <f>IF(ISBLANK(L55),"  ",IF(L76&gt;0,L55/L76,IF(L55&gt;0,1,0)))</f>
        <v>7.433838474595704E-2</v>
      </c>
      <c r="N55" s="220"/>
    </row>
    <row r="56" spans="1:14" s="202" customFormat="1" ht="45" x14ac:dyDescent="0.6">
      <c r="A56" s="233" t="s">
        <v>53</v>
      </c>
      <c r="B56" s="234">
        <v>13077297.889999999</v>
      </c>
      <c r="C56" s="80">
        <f t="shared" si="0"/>
        <v>0.87759845786492108</v>
      </c>
      <c r="D56" s="91">
        <v>1823933.73</v>
      </c>
      <c r="E56" s="83">
        <f t="shared" si="9"/>
        <v>0.12240154213507891</v>
      </c>
      <c r="F56" s="107">
        <f>F55+F53+F52+F51+F50+F54</f>
        <v>14901231.619999999</v>
      </c>
      <c r="G56" s="82">
        <f>IF(ISBLANK(F56),"  ",IF(F76&gt;0,F56/F76,IF(F56&gt;0,1,0)))</f>
        <v>0.50555668131385678</v>
      </c>
      <c r="H56" s="234">
        <v>11873000</v>
      </c>
      <c r="I56" s="80">
        <f t="shared" si="11"/>
        <v>0.88017753891892581</v>
      </c>
      <c r="J56" s="91">
        <v>1616324</v>
      </c>
      <c r="K56" s="83">
        <f t="shared" si="12"/>
        <v>0.11982246108107419</v>
      </c>
      <c r="L56" s="102">
        <f t="shared" si="13"/>
        <v>13489324</v>
      </c>
      <c r="M56" s="82">
        <f>IF(ISBLANK(L56),"  ",IF(L76&gt;0,L56/L76,IF(L56&gt;0,1,0)))</f>
        <v>0.65284801918936997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154241.03</v>
      </c>
      <c r="E59" s="60">
        <f t="shared" si="9"/>
        <v>1</v>
      </c>
      <c r="F59" s="44">
        <f t="shared" si="14"/>
        <v>154241.03</v>
      </c>
      <c r="G59" s="62">
        <f>IF(ISBLANK(F59),"  ",IF(F76&gt;0,F59/F76,IF(F59&gt;0,1,0)))</f>
        <v>5.2329622971950705E-3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781123.8</v>
      </c>
      <c r="E60" s="60">
        <f t="shared" si="9"/>
        <v>1</v>
      </c>
      <c r="F60" s="78">
        <f t="shared" si="14"/>
        <v>781123.8</v>
      </c>
      <c r="G60" s="62">
        <f>IF(ISBLANK(F60),"  ",IF(F76&gt;0,F60/F76,IF(F60&gt;0,1,0)))</f>
        <v>2.6501323252585536E-2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90810.489999999991</v>
      </c>
      <c r="E62" s="60">
        <f t="shared" si="9"/>
        <v>1</v>
      </c>
      <c r="F62" s="44">
        <f t="shared" si="14"/>
        <v>90810.489999999991</v>
      </c>
      <c r="G62" s="62">
        <f>IF(ISBLANK(F62),"  ",IF(F76&gt;0,F62/F76,IF(F62&gt;0,1,0)))</f>
        <v>3.0809433155354962E-3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1855787.52</v>
      </c>
      <c r="E63" s="60">
        <f t="shared" si="9"/>
        <v>1</v>
      </c>
      <c r="F63" s="44">
        <f t="shared" si="14"/>
        <v>1855787.52</v>
      </c>
      <c r="G63" s="62">
        <f>IF(ISBLANK(F63),"  ",IF(F76&gt;0,F63/F76,IF(F63&gt;0,1,0)))</f>
        <v>6.2961626512511901E-2</v>
      </c>
      <c r="H63" s="224">
        <v>0</v>
      </c>
      <c r="I63" s="58">
        <f t="shared" si="11"/>
        <v>0</v>
      </c>
      <c r="J63" s="69">
        <v>1559006</v>
      </c>
      <c r="K63" s="60">
        <f t="shared" si="12"/>
        <v>1</v>
      </c>
      <c r="L63" s="44">
        <f t="shared" si="13"/>
        <v>1559006</v>
      </c>
      <c r="M63" s="62">
        <f>IF(ISBLANK(L63),"  ",IF(L76&gt;0,L63/L76,IF(L63&gt;0,1,0)))</f>
        <v>7.5451815006025713E-2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82752.94</v>
      </c>
      <c r="E64" s="60">
        <f t="shared" si="9"/>
        <v>1</v>
      </c>
      <c r="F64" s="44">
        <f t="shared" si="14"/>
        <v>82752.94</v>
      </c>
      <c r="G64" s="62">
        <f>IF(ISBLANK(F64),"  ",IF(F76&gt;0,F64/F76,IF(F64&gt;0,1,0)))</f>
        <v>2.8075734128723455E-3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882425.45</v>
      </c>
      <c r="E65" s="60">
        <f t="shared" si="9"/>
        <v>1</v>
      </c>
      <c r="F65" s="44">
        <f t="shared" si="14"/>
        <v>882425.45</v>
      </c>
      <c r="G65" s="62">
        <f>IF(ISBLANK(F65),"  ",IF(F76&gt;0,F65/F76,IF(F65&gt;0,1,0)))</f>
        <v>2.9938201981245804E-2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54203.98</v>
      </c>
      <c r="C66" s="58">
        <f t="shared" si="0"/>
        <v>0.44929185364372975</v>
      </c>
      <c r="D66" s="69">
        <v>66439.16</v>
      </c>
      <c r="E66" s="60">
        <f t="shared" si="9"/>
        <v>0.55070814635627019</v>
      </c>
      <c r="F66" s="44">
        <f t="shared" si="14"/>
        <v>120643.14000000001</v>
      </c>
      <c r="G66" s="62">
        <f>IF(ISBLANK(F66),"  ",IF(F76&gt;0,F66/F76,IF(F66&gt;0,1,0)))</f>
        <v>4.0930808296289678E-3</v>
      </c>
      <c r="H66" s="224">
        <v>54127</v>
      </c>
      <c r="I66" s="58">
        <f t="shared" si="11"/>
        <v>0.24701200673581986</v>
      </c>
      <c r="J66" s="69">
        <v>165000</v>
      </c>
      <c r="K66" s="60">
        <f t="shared" si="12"/>
        <v>0.75298799326418009</v>
      </c>
      <c r="L66" s="44">
        <f t="shared" si="13"/>
        <v>219127</v>
      </c>
      <c r="M66" s="62">
        <f>IF(ISBLANK(L66),"  ",IF(L76&gt;0,L66/L76,IF(L66&gt;0,1,0)))</f>
        <v>1.060517398061675E-2</v>
      </c>
      <c r="N66" s="220"/>
    </row>
    <row r="67" spans="1:14" s="202" customFormat="1" ht="45" x14ac:dyDescent="0.6">
      <c r="A67" s="235" t="s">
        <v>64</v>
      </c>
      <c r="B67" s="232">
        <v>13131501.869999999</v>
      </c>
      <c r="C67" s="80">
        <f t="shared" si="0"/>
        <v>0.69592934135830364</v>
      </c>
      <c r="D67" s="91">
        <v>5737514.1200000001</v>
      </c>
      <c r="E67" s="83">
        <f t="shared" si="9"/>
        <v>0.30407065864169636</v>
      </c>
      <c r="F67" s="232">
        <f>F66+F65+F64+F63+F62+F61+F60+F59+F58+F57+F56</f>
        <v>18869015.989999998</v>
      </c>
      <c r="G67" s="82">
        <f>IF(ISBLANK(F67),"  ",IF(F76&gt;0,F67/F76,IF(F67&gt;0,1,0)))</f>
        <v>0.64017239291543182</v>
      </c>
      <c r="H67" s="232">
        <v>11927127</v>
      </c>
      <c r="I67" s="80">
        <f t="shared" si="11"/>
        <v>0.78121241802089236</v>
      </c>
      <c r="J67" s="91">
        <v>3340330</v>
      </c>
      <c r="K67" s="83">
        <f t="shared" si="12"/>
        <v>0.21878758197910758</v>
      </c>
      <c r="L67" s="232">
        <f>L66+L65+L64+L63+L62+L61+L60+L59+L58+L57+L56</f>
        <v>15267457</v>
      </c>
      <c r="M67" s="82">
        <f>IF(ISBLANK(L67),"  ",IF(L76&gt;0,L67/L76,IF(L67&gt;0,1,0)))</f>
        <v>0.73890500817601235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5003825.67</v>
      </c>
      <c r="E72" s="54">
        <f>IF(ISBLANK(D72),"  ",IF(F72&gt;0,D72/F72,IF(D72&gt;0,1,0)))</f>
        <v>1</v>
      </c>
      <c r="F72" s="67">
        <f>D72+B72</f>
        <v>5003825.67</v>
      </c>
      <c r="G72" s="56">
        <f>IF(ISBLANK(F72),"  ",IF(F76&gt;0,F72/F76,IF(F72&gt;0,1,0)))</f>
        <v>0.16976566528923506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219821.35</v>
      </c>
      <c r="E73" s="60">
        <f>IF(ISBLANK(D73),"  ",IF(F73&gt;0,D73/F73,IF(D73&gt;0,1,0)))</f>
        <v>1</v>
      </c>
      <c r="F73" s="44">
        <f>D73+B73</f>
        <v>219821.35</v>
      </c>
      <c r="G73" s="62">
        <f>IF(ISBLANK(F73),"  ",IF(F76&gt;0,F73/F76,IF(F73&gt;0,1,0)))</f>
        <v>7.4579172394564639E-3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5223647.0199999996</v>
      </c>
      <c r="E74" s="83">
        <f>IF(ISBLANK(D74),"  ",IF(F74&gt;0,D74/F74,IF(D74&gt;0,1,0)))</f>
        <v>1</v>
      </c>
      <c r="F74" s="118">
        <f>F73+F72+F71+F70+F69</f>
        <v>5223647.0199999996</v>
      </c>
      <c r="G74" s="82">
        <f>IF(ISBLANK(F74),"  ",IF(F76&gt;0,F74/F76,IF(F74&gt;0,1,0)))</f>
        <v>0.1772235825286915</v>
      </c>
      <c r="H74" s="117">
        <v>0</v>
      </c>
      <c r="I74" s="80">
        <f>IF(ISBLANK(H74),"  ",IF(L74&gt;0,H74/L74,IF(H74&gt;0,1,0)))</f>
        <v>0</v>
      </c>
      <c r="J74" s="95">
        <v>0</v>
      </c>
      <c r="K74" s="83">
        <f>IF(ISBLANK(J74),"  ",IF(L74&gt;0,J74/L74,IF(J74&gt;0,1,0)))</f>
        <v>0</v>
      </c>
      <c r="L74" s="118">
        <f>L73+L72+L71+L70+L69</f>
        <v>0</v>
      </c>
      <c r="M74" s="82">
        <f>IF(ISBLANK(L74),"  ",IF(L76&gt;0,L74/L76,IF(L74&gt;0,1,0)))</f>
        <v>0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18513736.869999997</v>
      </c>
      <c r="C76" s="122">
        <f t="shared" si="0"/>
        <v>0.62811877631328228</v>
      </c>
      <c r="D76" s="121">
        <v>10961161.140000001</v>
      </c>
      <c r="E76" s="123">
        <f>IF(ISBLANK(D76),"  ",IF(F76&gt;0,D76/F76,IF(D76&gt;0,1,0)))</f>
        <v>0.37188122368671772</v>
      </c>
      <c r="F76" s="121">
        <f>F74+F67+F47+F40+F48+F75</f>
        <v>29474898.009999998</v>
      </c>
      <c r="G76" s="124">
        <f>IF(ISBLANK(F76),"  ",IF(F76&gt;0,F76/F76,IF(F76&gt;0,1,0)))</f>
        <v>1</v>
      </c>
      <c r="H76" s="121">
        <v>17321943</v>
      </c>
      <c r="I76" s="122">
        <f>IF(ISBLANK(H76),"  ",IF(L76&gt;0,H76/L76,IF(H76&gt;0,1,0)))</f>
        <v>0.83833675994891754</v>
      </c>
      <c r="J76" s="121">
        <v>3340330</v>
      </c>
      <c r="K76" s="123">
        <f>IF(ISBLANK(J76),"  ",IF(L76&gt;0,J76/L76,IF(J76&gt;0,1,0)))</f>
        <v>0.16166324005108249</v>
      </c>
      <c r="L76" s="121">
        <f>L74+L67+L47+L40+L48+L75</f>
        <v>20662273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  <row r="81" spans="7:7" x14ac:dyDescent="0.2">
      <c r="G81" s="201" t="s">
        <v>4</v>
      </c>
    </row>
  </sheetData>
  <pageMargins left="0.25" right="0.25" top="0.75" bottom="0.75" header="0.3" footer="0.3"/>
  <pageSetup scale="1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115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3799038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3799038</v>
      </c>
      <c r="G13" s="56">
        <f>IF(ISBLANK(F13),"  ",IF(F76&gt;0,F13/F76,IF(F13&gt;0,1,0)))</f>
        <v>7.6097092669447489E-2</v>
      </c>
      <c r="H13" s="9">
        <v>6964229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6964229</v>
      </c>
      <c r="M13" s="56">
        <f>IF(ISBLANK(L13),"  ",IF(L76&gt;0,L13/L76,IF(L13&gt;0,1,0)))</f>
        <v>0.13399135083871613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3804578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3804578</v>
      </c>
      <c r="G15" s="65">
        <f>IF(ISBLANK(F15),"  ",IF(F76&gt;0,F15/F76,IF(F15&gt;0,1,0)))</f>
        <v>7.6208062313180655E-2</v>
      </c>
      <c r="H15" s="226">
        <v>667574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667574</v>
      </c>
      <c r="M15" s="65">
        <f>IF(ISBLANK(L15),"  ",IF(L76&gt;0,L15/L76,IF(L15&gt;0,1,0)))</f>
        <v>1.2844083967486578E-2</v>
      </c>
      <c r="N15" s="220"/>
    </row>
    <row r="16" spans="1:17" s="200" customFormat="1" ht="44.25" x14ac:dyDescent="0.55000000000000004">
      <c r="A16" s="66" t="s">
        <v>15</v>
      </c>
      <c r="B16" s="207">
        <v>3163233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3163233</v>
      </c>
      <c r="G16" s="56">
        <f>IF(ISBLANK(F16),"  ",IF(F76&gt;0,F16/F76,IF(F16&gt;0,1,0)))</f>
        <v>6.336152329512218E-2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641345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641345</v>
      </c>
      <c r="G17" s="62">
        <f>IF(ISBLANK(F17),"  ",IF(F76&gt;0,F17/F76,IF(F17&gt;0,1,0)))</f>
        <v>1.2846539018058467E-2</v>
      </c>
      <c r="H17" s="224">
        <v>667574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667574</v>
      </c>
      <c r="M17" s="62">
        <f>IF(ISBLANK(L17),"  ",IF(L76&gt;0,L17/L76,IF(L17&gt;0,1,0)))</f>
        <v>1.2844083967486578E-2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7603616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7603616</v>
      </c>
      <c r="G40" s="82">
        <f>IF(ISBLANK(F40),"  ",IF(F76&gt;0,F40/F76,IF(F40&gt;0,1,0)))</f>
        <v>0.15230515498262814</v>
      </c>
      <c r="H40" s="229">
        <v>7631803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7631803</v>
      </c>
      <c r="M40" s="82">
        <f>IF(ISBLANK(L40),"  ",IF(L76&gt;0,L40/L76,IF(L40&gt;0,1,0)))</f>
        <v>0.14683543480620273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19631062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19631062</v>
      </c>
      <c r="G50" s="56">
        <f>IF(ISBLANK(F50),"  ",IF(F76&gt;0,F50/F76,IF(F50&gt;0,1,0)))</f>
        <v>0.39322237477321081</v>
      </c>
      <c r="H50" s="97">
        <v>20614120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20614120</v>
      </c>
      <c r="M50" s="56">
        <f>IF(ISBLANK(L50),"  ",IF(L76&gt;0,L50/L76,IF(L50&gt;0,1,0)))</f>
        <v>0.39661444004087104</v>
      </c>
      <c r="N50" s="220"/>
    </row>
    <row r="51" spans="1:14" s="200" customFormat="1" ht="44.25" x14ac:dyDescent="0.55000000000000004">
      <c r="A51" s="223" t="s">
        <v>48</v>
      </c>
      <c r="B51" s="226">
        <v>2503400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2503400</v>
      </c>
      <c r="G51" s="62">
        <f>IF(ISBLANK(F51),"  ",IF(F76&gt;0,F51/F76,IF(F51&gt;0,1,0)))</f>
        <v>5.0144658144692114E-2</v>
      </c>
      <c r="H51" s="226">
        <v>2475000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2475000</v>
      </c>
      <c r="M51" s="62">
        <f>IF(ISBLANK(L51),"  ",IF(L76&gt;0,L51/L76,IF(L51&gt;0,1,0)))</f>
        <v>4.7618852471080782E-2</v>
      </c>
      <c r="N51" s="220"/>
    </row>
    <row r="52" spans="1:14" s="200" customFormat="1" ht="44.25" x14ac:dyDescent="0.55000000000000004">
      <c r="A52" s="103" t="s">
        <v>49</v>
      </c>
      <c r="B52" s="104">
        <v>766771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766771</v>
      </c>
      <c r="G52" s="62">
        <f>IF(ISBLANK(F52),"  ",IF(F76&gt;0,F52/F76,IF(F52&gt;0,1,0)))</f>
        <v>1.5358899764425869E-2</v>
      </c>
      <c r="H52" s="104">
        <v>850000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850000</v>
      </c>
      <c r="M52" s="62">
        <f>IF(ISBLANK(L52),"  ",IF(L76&gt;0,L52/L76,IF(L52&gt;0,1,0)))</f>
        <v>1.6353949333502493E-2</v>
      </c>
      <c r="N52" s="220"/>
    </row>
    <row r="53" spans="1:14" s="200" customFormat="1" ht="44.25" x14ac:dyDescent="0.55000000000000004">
      <c r="A53" s="103" t="s">
        <v>50</v>
      </c>
      <c r="B53" s="104">
        <v>332410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332410</v>
      </c>
      <c r="G53" s="62">
        <f>IF(ISBLANK(F53),"  ",IF(F76&gt;0,F53/F76,IF(F53&gt;0,1,0)))</f>
        <v>6.6583789302057626E-3</v>
      </c>
      <c r="H53" s="104">
        <v>370000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370000</v>
      </c>
      <c r="M53" s="62">
        <f>IF(ISBLANK(L53),"  ",IF(L76&gt;0,L53/L76,IF(L53&gt;0,1,0)))</f>
        <v>7.1187779451716724E-3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830975</v>
      </c>
      <c r="E54" s="60">
        <f>IF(ISBLANK(D54),"  ",IF(F54&gt;0,D54/F54,IF(D54&gt;0,1,0)))</f>
        <v>1</v>
      </c>
      <c r="F54" s="106">
        <f t="shared" si="10"/>
        <v>830975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760753</v>
      </c>
      <c r="K54" s="60">
        <f>IF(ISBLANK(J54),"  ",IF(L54&gt;0,J54/L54,IF(J54&gt;0,1,0)))</f>
        <v>1</v>
      </c>
      <c r="L54" s="106">
        <f t="shared" si="13"/>
        <v>760753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584902</v>
      </c>
      <c r="C55" s="58">
        <f t="shared" si="0"/>
        <v>0.16860309255468123</v>
      </c>
      <c r="D55" s="69">
        <v>2884204</v>
      </c>
      <c r="E55" s="60">
        <f t="shared" si="9"/>
        <v>0.8313969074453188</v>
      </c>
      <c r="F55" s="102">
        <f t="shared" si="10"/>
        <v>3469106</v>
      </c>
      <c r="G55" s="62">
        <f>IF(ISBLANK(F55),"  ",IF(F76&gt;0,F55/F76,IF(F55&gt;0,1,0)))</f>
        <v>6.9488349619597461E-2</v>
      </c>
      <c r="H55" s="226">
        <v>482702</v>
      </c>
      <c r="I55" s="58">
        <f t="shared" si="11"/>
        <v>0.1433455227501795</v>
      </c>
      <c r="J55" s="69">
        <v>2884700</v>
      </c>
      <c r="K55" s="60">
        <f t="shared" si="12"/>
        <v>0.85665447724982047</v>
      </c>
      <c r="L55" s="102">
        <f t="shared" si="13"/>
        <v>3367402</v>
      </c>
      <c r="M55" s="62">
        <f>IF(ISBLANK(L55),"  ",IF(L76&gt;0,L55/L76,IF(L55&gt;0,1,0)))</f>
        <v>6.4788613757099947E-2</v>
      </c>
      <c r="N55" s="220"/>
    </row>
    <row r="56" spans="1:14" s="202" customFormat="1" ht="45" x14ac:dyDescent="0.6">
      <c r="A56" s="233" t="s">
        <v>53</v>
      </c>
      <c r="B56" s="234">
        <v>23818545</v>
      </c>
      <c r="C56" s="80">
        <f t="shared" si="0"/>
        <v>0.86506805254530772</v>
      </c>
      <c r="D56" s="91">
        <v>3715179</v>
      </c>
      <c r="E56" s="83">
        <f t="shared" si="9"/>
        <v>0.13493194745469228</v>
      </c>
      <c r="F56" s="107">
        <f>F55+F53+F52+F51+F50+F54</f>
        <v>27533724</v>
      </c>
      <c r="G56" s="82">
        <f>IF(ISBLANK(F56),"  ",IF(F76&gt;0,F56/F76,IF(F56&gt;0,1,0)))</f>
        <v>0.55151760702656583</v>
      </c>
      <c r="H56" s="234">
        <v>24791822</v>
      </c>
      <c r="I56" s="80">
        <f t="shared" si="11"/>
        <v>0.87180723188139508</v>
      </c>
      <c r="J56" s="91">
        <v>3645453</v>
      </c>
      <c r="K56" s="83">
        <f t="shared" si="12"/>
        <v>0.12819276811860489</v>
      </c>
      <c r="L56" s="102">
        <f t="shared" si="13"/>
        <v>28437275</v>
      </c>
      <c r="M56" s="82">
        <f>IF(ISBLANK(L56),"  ",IF(L76&gt;0,L56/L76,IF(L56&gt;0,1,0)))</f>
        <v>0.54713147592103184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8133</v>
      </c>
      <c r="C59" s="58">
        <f t="shared" si="0"/>
        <v>0.13456097682037027</v>
      </c>
      <c r="D59" s="69">
        <v>52308</v>
      </c>
      <c r="E59" s="60">
        <f t="shared" si="9"/>
        <v>0.86543902317962973</v>
      </c>
      <c r="F59" s="44">
        <f t="shared" si="14"/>
        <v>60441</v>
      </c>
      <c r="G59" s="62">
        <f>IF(ISBLANK(F59),"  ",IF(F76&gt;0,F59/F76,IF(F59&gt;0,1,0)))</f>
        <v>1.2106708008801374E-3</v>
      </c>
      <c r="H59" s="224">
        <v>8150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8150</v>
      </c>
      <c r="M59" s="62">
        <f>IF(ISBLANK(L59),"  ",IF(L76&gt;0,L59/L76,IF(L59&gt;0,1,0)))</f>
        <v>1.5680551419770036E-4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4246669</v>
      </c>
      <c r="E60" s="60">
        <f t="shared" si="9"/>
        <v>1</v>
      </c>
      <c r="F60" s="78">
        <f t="shared" si="14"/>
        <v>4246669</v>
      </c>
      <c r="G60" s="62">
        <f>IF(ISBLANK(F60),"  ",IF(F76&gt;0,F60/F76,IF(F60&gt;0,1,0)))</f>
        <v>8.5063419852465252E-2</v>
      </c>
      <c r="H60" s="228">
        <v>0</v>
      </c>
      <c r="I60" s="58">
        <f t="shared" si="11"/>
        <v>0</v>
      </c>
      <c r="J60" s="77">
        <v>4600000</v>
      </c>
      <c r="K60" s="60">
        <f t="shared" si="12"/>
        <v>1</v>
      </c>
      <c r="L60" s="78">
        <f t="shared" si="13"/>
        <v>4600000</v>
      </c>
      <c r="M60" s="62">
        <f>IF(ISBLANK(L60),"  ",IF(L76&gt;0,L60/L76,IF(L60&gt;0,1,0)))</f>
        <v>8.8503725804837008E-2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59424</v>
      </c>
      <c r="E62" s="60">
        <f t="shared" si="9"/>
        <v>1</v>
      </c>
      <c r="F62" s="44">
        <f t="shared" si="14"/>
        <v>59424</v>
      </c>
      <c r="G62" s="62">
        <f>IF(ISBLANK(F62),"  ",IF(F76&gt;0,F62/F76,IF(F62&gt;0,1,0)))</f>
        <v>1.1902996587002414E-3</v>
      </c>
      <c r="H62" s="224">
        <v>0</v>
      </c>
      <c r="I62" s="58">
        <f t="shared" si="11"/>
        <v>0</v>
      </c>
      <c r="J62" s="69">
        <v>65500</v>
      </c>
      <c r="K62" s="60">
        <f t="shared" si="12"/>
        <v>1</v>
      </c>
      <c r="L62" s="44">
        <f t="shared" si="13"/>
        <v>65500</v>
      </c>
      <c r="M62" s="62">
        <f>IF(ISBLANK(L62),"  ",IF(L76&gt;0,L62/L76,IF(L62&gt;0,1,0)))</f>
        <v>1.2602160956993096E-3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1838279</v>
      </c>
      <c r="E63" s="60">
        <f t="shared" si="9"/>
        <v>1</v>
      </c>
      <c r="F63" s="44">
        <f t="shared" si="14"/>
        <v>1838279</v>
      </c>
      <c r="G63" s="62">
        <f>IF(ISBLANK(F63),"  ",IF(F76&gt;0,F63/F76,IF(F63&gt;0,1,0)))</f>
        <v>3.6821871067175237E-2</v>
      </c>
      <c r="H63" s="224">
        <v>0</v>
      </c>
      <c r="I63" s="58">
        <f t="shared" si="11"/>
        <v>0</v>
      </c>
      <c r="J63" s="69">
        <v>2078360</v>
      </c>
      <c r="K63" s="60">
        <f t="shared" si="12"/>
        <v>1</v>
      </c>
      <c r="L63" s="44">
        <f t="shared" si="13"/>
        <v>2078360</v>
      </c>
      <c r="M63" s="62">
        <f>IF(ISBLANK(L63),"  ",IF(L76&gt;0,L63/L76,IF(L63&gt;0,1,0)))</f>
        <v>3.9987522513856746E-2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2125511</v>
      </c>
      <c r="E65" s="60">
        <f t="shared" si="9"/>
        <v>1</v>
      </c>
      <c r="F65" s="44">
        <f t="shared" si="14"/>
        <v>2125511</v>
      </c>
      <c r="G65" s="62">
        <f>IF(ISBLANK(F65),"  ",IF(F76&gt;0,F65/F76,IF(F65&gt;0,1,0)))</f>
        <v>4.2575306574172203E-2</v>
      </c>
      <c r="H65" s="224">
        <v>0</v>
      </c>
      <c r="I65" s="58">
        <f t="shared" si="11"/>
        <v>0</v>
      </c>
      <c r="J65" s="69">
        <v>2600000</v>
      </c>
      <c r="K65" s="60">
        <f t="shared" si="12"/>
        <v>1</v>
      </c>
      <c r="L65" s="44">
        <f t="shared" si="13"/>
        <v>2600000</v>
      </c>
      <c r="M65" s="62">
        <f>IF(ISBLANK(L65),"  ",IF(L76&gt;0,L65/L76,IF(L65&gt;0,1,0)))</f>
        <v>5.0023845020125267E-2</v>
      </c>
      <c r="N65" s="220"/>
    </row>
    <row r="66" spans="1:14" s="200" customFormat="1" ht="44.25" x14ac:dyDescent="0.55000000000000004">
      <c r="A66" s="231" t="s">
        <v>63</v>
      </c>
      <c r="B66" s="224">
        <v>193875</v>
      </c>
      <c r="C66" s="58">
        <f t="shared" si="0"/>
        <v>0.46903237200345471</v>
      </c>
      <c r="D66" s="69">
        <v>219476</v>
      </c>
      <c r="E66" s="60">
        <f t="shared" si="9"/>
        <v>0.53096762799654529</v>
      </c>
      <c r="F66" s="44">
        <f t="shared" si="14"/>
        <v>413351</v>
      </c>
      <c r="G66" s="62">
        <f>IF(ISBLANK(F66),"  ",IF(F76&gt;0,F66/F76,IF(F66&gt;0,1,0)))</f>
        <v>8.2796774741418187E-3</v>
      </c>
      <c r="H66" s="224">
        <v>112425</v>
      </c>
      <c r="I66" s="58">
        <f t="shared" si="11"/>
        <v>0.29244976263250311</v>
      </c>
      <c r="J66" s="69">
        <v>272000</v>
      </c>
      <c r="K66" s="60">
        <f t="shared" si="12"/>
        <v>0.70755023736749689</v>
      </c>
      <c r="L66" s="44">
        <f t="shared" si="13"/>
        <v>384425</v>
      </c>
      <c r="M66" s="62">
        <f>IF(ISBLANK(L66),"  ",IF(L76&gt;0,L66/L76,IF(L66&gt;0,1,0)))</f>
        <v>7.3963140853314062E-3</v>
      </c>
      <c r="N66" s="220"/>
    </row>
    <row r="67" spans="1:14" s="202" customFormat="1" ht="45" x14ac:dyDescent="0.6">
      <c r="A67" s="235" t="s">
        <v>64</v>
      </c>
      <c r="B67" s="232">
        <v>24020553</v>
      </c>
      <c r="C67" s="80">
        <f t="shared" si="0"/>
        <v>0.66213547999954459</v>
      </c>
      <c r="D67" s="91">
        <v>12256846</v>
      </c>
      <c r="E67" s="83">
        <f t="shared" si="9"/>
        <v>0.33786452000045536</v>
      </c>
      <c r="F67" s="232">
        <f>F66+F65+F64+F63+F62+F61+F60+F59+F58+F57+F56</f>
        <v>36277399</v>
      </c>
      <c r="G67" s="82">
        <f>IF(ISBLANK(F67),"  ",IF(F76&gt;0,F67/F76,IF(F67&gt;0,1,0)))</f>
        <v>0.72665885245410067</v>
      </c>
      <c r="H67" s="232">
        <v>24912397</v>
      </c>
      <c r="I67" s="80">
        <f t="shared" si="11"/>
        <v>0.65260612604852919</v>
      </c>
      <c r="J67" s="91">
        <v>13261313</v>
      </c>
      <c r="K67" s="83">
        <f t="shared" si="12"/>
        <v>0.34739387395147081</v>
      </c>
      <c r="L67" s="232">
        <f>L66+L65+L64+L63+L62+L61+L60+L59+L58+L57+L56</f>
        <v>38173710</v>
      </c>
      <c r="M67" s="82">
        <f>IF(ISBLANK(L67),"  ",IF(L76&gt;0,L67/L76,IF(L67&gt;0,1,0)))</f>
        <v>0.73445990495507929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4916866</v>
      </c>
      <c r="E72" s="54">
        <f>IF(ISBLANK(D72),"  ",IF(F72&gt;0,D72/F72,IF(D72&gt;0,1,0)))</f>
        <v>1</v>
      </c>
      <c r="F72" s="67">
        <f>D72+B72</f>
        <v>4916866</v>
      </c>
      <c r="G72" s="56">
        <f>IF(ISBLANK(F72),"  ",IF(F76&gt;0,F72/F76,IF(F72&gt;0,1,0)))</f>
        <v>9.8487882365287105E-2</v>
      </c>
      <c r="H72" s="207">
        <v>0</v>
      </c>
      <c r="I72" s="52">
        <f>IF(ISBLANK(H72),"  ",IF(L72&gt;0,H72/L72,IF(H72&gt;0,1,0)))</f>
        <v>0</v>
      </c>
      <c r="J72" s="59">
        <v>5000000</v>
      </c>
      <c r="K72" s="54">
        <f>IF(ISBLANK(J72),"  ",IF(L72&gt;0,J72/L72,IF(J72&gt;0,1,0)))</f>
        <v>1</v>
      </c>
      <c r="L72" s="67">
        <f>J72+H72</f>
        <v>5000000</v>
      </c>
      <c r="M72" s="56">
        <f>IF(ISBLANK(L72),"  ",IF(L76&gt;0,L72/L76,IF(L72&gt;0,1,0)))</f>
        <v>9.6199701961779363E-2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1125682</v>
      </c>
      <c r="E73" s="60">
        <f>IF(ISBLANK(D73),"  ",IF(F73&gt;0,D73/F73,IF(D73&gt;0,1,0)))</f>
        <v>1</v>
      </c>
      <c r="F73" s="44">
        <f>D73+B73</f>
        <v>1125682</v>
      </c>
      <c r="G73" s="62">
        <f>IF(ISBLANK(F73),"  ",IF(F76&gt;0,F73/F76,IF(F73&gt;0,1,0)))</f>
        <v>2.2548110197984066E-2</v>
      </c>
      <c r="H73" s="224">
        <v>0</v>
      </c>
      <c r="I73" s="58">
        <f>IF(ISBLANK(H73),"  ",IF(L73&gt;0,H73/L73,IF(H73&gt;0,1,0)))</f>
        <v>0</v>
      </c>
      <c r="J73" s="69">
        <v>1169700</v>
      </c>
      <c r="K73" s="60">
        <f>IF(ISBLANK(J73),"  ",IF(L73&gt;0,J73/L73,IF(J73&gt;0,1,0)))</f>
        <v>1</v>
      </c>
      <c r="L73" s="44">
        <f>J73+H73</f>
        <v>1169700</v>
      </c>
      <c r="M73" s="62">
        <f>IF(ISBLANK(L73),"  ",IF(L76&gt;0,L73/L76,IF(L73&gt;0,1,0)))</f>
        <v>2.2504958276938661E-2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6042548</v>
      </c>
      <c r="E74" s="83">
        <f>IF(ISBLANK(D74),"  ",IF(F74&gt;0,D74/F74,IF(D74&gt;0,1,0)))</f>
        <v>1</v>
      </c>
      <c r="F74" s="118">
        <f>F73+F72+F71+F70+F69</f>
        <v>6042548</v>
      </c>
      <c r="G74" s="82">
        <f>IF(ISBLANK(F74),"  ",IF(F76&gt;0,F74/F76,IF(F74&gt;0,1,0)))</f>
        <v>0.12103599256327117</v>
      </c>
      <c r="H74" s="117">
        <v>0</v>
      </c>
      <c r="I74" s="80">
        <f>IF(ISBLANK(H74),"  ",IF(L74&gt;0,H74/L74,IF(H74&gt;0,1,0)))</f>
        <v>0</v>
      </c>
      <c r="J74" s="95">
        <v>6169700</v>
      </c>
      <c r="K74" s="83">
        <f>IF(ISBLANK(J74),"  ",IF(L74&gt;0,J74/L74,IF(J74&gt;0,1,0)))</f>
        <v>1</v>
      </c>
      <c r="L74" s="118">
        <f>L73+L72+L71+L70+L69</f>
        <v>6169700</v>
      </c>
      <c r="M74" s="82">
        <f>IF(ISBLANK(L74),"  ",IF(L76&gt;0,L74/L76,IF(L74&gt;0,1,0)))</f>
        <v>0.11870466023871802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31624169</v>
      </c>
      <c r="C76" s="122">
        <f t="shared" si="0"/>
        <v>0.63345176304824236</v>
      </c>
      <c r="D76" s="121">
        <v>18299394</v>
      </c>
      <c r="E76" s="123">
        <f>IF(ISBLANK(D76),"  ",IF(F76&gt;0,D76/F76,IF(D76&gt;0,1,0)))</f>
        <v>0.36654823695175764</v>
      </c>
      <c r="F76" s="121">
        <f>F74+F67+F47+F40+F48+F75</f>
        <v>49923563</v>
      </c>
      <c r="G76" s="124">
        <f>IF(ISBLANK(F76),"  ",IF(F76&gt;0,F76/F76,IF(F76&gt;0,1,0)))</f>
        <v>1</v>
      </c>
      <c r="H76" s="121">
        <v>32544200</v>
      </c>
      <c r="I76" s="122">
        <f>IF(ISBLANK(H76),"  ",IF(L76&gt;0,H76/L76,IF(H76&gt;0,1,0)))</f>
        <v>0.62614846811690794</v>
      </c>
      <c r="J76" s="121">
        <v>19431013</v>
      </c>
      <c r="K76" s="123">
        <f>IF(ISBLANK(J76),"  ",IF(L76&gt;0,J76/L76,IF(J76&gt;0,1,0)))</f>
        <v>0.37385153188309206</v>
      </c>
      <c r="L76" s="121">
        <f>L74+L67+L47+L40+L48+L75</f>
        <v>51975213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84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145" t="s">
        <v>3</v>
      </c>
      <c r="B3" s="207"/>
      <c r="C3" s="6"/>
      <c r="D3" s="207"/>
      <c r="E3" s="6"/>
      <c r="F3" s="207"/>
      <c r="G3" s="6"/>
      <c r="H3" s="207"/>
      <c r="I3" s="6"/>
      <c r="J3" s="207"/>
      <c r="K3" s="6"/>
      <c r="L3" s="207"/>
      <c r="M3" s="22"/>
      <c r="N3" s="212"/>
      <c r="O3" s="212"/>
      <c r="P3" s="212"/>
      <c r="Q3" s="212"/>
    </row>
    <row r="4" spans="1:17" s="200" customFormat="1" ht="19.5" customHeight="1" thickTop="1" x14ac:dyDescent="0.55000000000000004">
      <c r="A4" s="146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147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147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147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149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150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151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148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152" t="s">
        <v>12</v>
      </c>
      <c r="B13" s="9">
        <v>2488106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2488106</v>
      </c>
      <c r="G13" s="56">
        <f>IF(ISBLANK(F13),"  ",IF(F76&gt;0,F13/F76,IF(F13&gt;0,1,0)))</f>
        <v>0.12271294128416187</v>
      </c>
      <c r="H13" s="9">
        <v>4561088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4561088</v>
      </c>
      <c r="M13" s="56">
        <f>IF(ISBLANK(L13),"  ",IF(L76&gt;0,L13/L76,IF(L13&gt;0,1,0)))</f>
        <v>0.21969427489499699</v>
      </c>
      <c r="N13" s="57"/>
    </row>
    <row r="14" spans="1:17" s="200" customFormat="1" ht="44.25" x14ac:dyDescent="0.55000000000000004">
      <c r="A14" s="147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151" t="s">
        <v>14</v>
      </c>
      <c r="B15" s="226">
        <v>2325317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2325317</v>
      </c>
      <c r="G15" s="65">
        <f>IF(ISBLANK(F15),"  ",IF(F76&gt;0,F15/F76,IF(F15&gt;0,1,0)))</f>
        <v>0.11468421702614898</v>
      </c>
      <c r="H15" s="226">
        <v>263990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263990</v>
      </c>
      <c r="M15" s="65">
        <f>IF(ISBLANK(L15),"  ",IF(L76&gt;0,L15/L76,IF(L15&gt;0,1,0)))</f>
        <v>1.2715626541195927E-2</v>
      </c>
      <c r="N15" s="220"/>
    </row>
    <row r="16" spans="1:17" s="200" customFormat="1" ht="44.25" x14ac:dyDescent="0.55000000000000004">
      <c r="A16" s="153" t="s">
        <v>15</v>
      </c>
      <c r="B16" s="207">
        <v>2071699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2071699</v>
      </c>
      <c r="G16" s="56">
        <f>IF(ISBLANK(F16),"  ",IF(F76&gt;0,F16/F76,IF(F16&gt;0,1,0)))</f>
        <v>0.10217582279270129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154" t="s">
        <v>16</v>
      </c>
      <c r="B17" s="224">
        <v>253618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253618</v>
      </c>
      <c r="G17" s="62">
        <f>IF(ISBLANK(F17),"  ",IF(F76&gt;0,F17/F76,IF(F17&gt;0,1,0)))</f>
        <v>1.2508394233447677E-2</v>
      </c>
      <c r="H17" s="224">
        <v>263990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263990</v>
      </c>
      <c r="M17" s="62">
        <f>IF(ISBLANK(L17),"  ",IF(L76&gt;0,L17/L76,IF(L17&gt;0,1,0)))</f>
        <v>1.2715626541195927E-2</v>
      </c>
      <c r="N17" s="220"/>
    </row>
    <row r="18" spans="1:14" s="200" customFormat="1" ht="44.25" x14ac:dyDescent="0.55000000000000004">
      <c r="A18" s="154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154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154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154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154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154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154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154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154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154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155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155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155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155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155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55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155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156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153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156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154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154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156" t="s">
        <v>37</v>
      </c>
      <c r="B40" s="229">
        <v>4813423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4813423</v>
      </c>
      <c r="G40" s="82">
        <f>IF(ISBLANK(F40),"  ",IF(F76&gt;0,F40/F76,IF(F40&gt;0,1,0)))</f>
        <v>0.23739715831031083</v>
      </c>
      <c r="H40" s="229">
        <v>4825078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4825078</v>
      </c>
      <c r="M40" s="82">
        <f>IF(ISBLANK(L40),"  ",IF(L76&gt;0,L40/L76,IF(L40&gt;0,1,0)))</f>
        <v>0.23240990143619292</v>
      </c>
      <c r="N40" s="203"/>
    </row>
    <row r="41" spans="1:14" s="200" customFormat="1" ht="45" x14ac:dyDescent="0.6">
      <c r="A41" s="157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147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158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15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151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158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157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160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148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147" t="s">
        <v>47</v>
      </c>
      <c r="B50" s="97">
        <v>5704003</v>
      </c>
      <c r="C50" s="52">
        <f t="shared" si="0"/>
        <v>0.99699520764371907</v>
      </c>
      <c r="D50" s="59">
        <v>17191</v>
      </c>
      <c r="E50" s="54">
        <f t="shared" ref="E50:E67" si="9">IF(ISBLANK(D50),"  ",IF(F50&gt;0,D50/F50,IF(D50&gt;0,1,0)))</f>
        <v>3.0047923562808742E-3</v>
      </c>
      <c r="F50" s="101">
        <f t="shared" ref="F50:F55" si="10">D50+B50</f>
        <v>5721194</v>
      </c>
      <c r="G50" s="56">
        <f>IF(ISBLANK(F50),"  ",IF(F76&gt;0,F50/F76,IF(F50&gt;0,1,0)))</f>
        <v>0.2821682610778235</v>
      </c>
      <c r="H50" s="97">
        <v>5897383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5897383</v>
      </c>
      <c r="M50" s="56">
        <f>IF(ISBLANK(L50),"  ",IF(L76&gt;0,L50/L76,IF(L50&gt;0,1,0)))</f>
        <v>0.28405969846735735</v>
      </c>
      <c r="N50" s="220"/>
    </row>
    <row r="51" spans="1:14" s="200" customFormat="1" ht="44.25" x14ac:dyDescent="0.55000000000000004">
      <c r="A51" s="151" t="s">
        <v>48</v>
      </c>
      <c r="B51" s="226">
        <v>119362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119362</v>
      </c>
      <c r="G51" s="62">
        <f>IF(ISBLANK(F51),"  ",IF(F76&gt;0,F51/F76,IF(F51&gt;0,1,0)))</f>
        <v>5.886912413522627E-3</v>
      </c>
      <c r="H51" s="226">
        <v>128000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128000</v>
      </c>
      <c r="M51" s="62">
        <f>IF(ISBLANK(L51),"  ",IF(L76&gt;0,L51/L76,IF(L51&gt;0,1,0)))</f>
        <v>6.165385799738925E-3</v>
      </c>
      <c r="N51" s="220"/>
    </row>
    <row r="52" spans="1:14" s="200" customFormat="1" ht="44.25" x14ac:dyDescent="0.55000000000000004">
      <c r="A52" s="161" t="s">
        <v>49</v>
      </c>
      <c r="B52" s="104">
        <v>468449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468449</v>
      </c>
      <c r="G52" s="62">
        <f>IF(ISBLANK(F52),"  ",IF(F76&gt;0,F52/F76,IF(F52&gt;0,1,0)))</f>
        <v>2.3103820589486276E-2</v>
      </c>
      <c r="H52" s="104">
        <v>500000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500000</v>
      </c>
      <c r="M52" s="62">
        <f>IF(ISBLANK(L52),"  ",IF(L76&gt;0,L52/L76,IF(L52&gt;0,1,0)))</f>
        <v>2.4083538280230174E-2</v>
      </c>
      <c r="N52" s="220"/>
    </row>
    <row r="53" spans="1:14" s="200" customFormat="1" ht="44.25" x14ac:dyDescent="0.55000000000000004">
      <c r="A53" s="161" t="s">
        <v>50</v>
      </c>
      <c r="B53" s="104">
        <v>152724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152724</v>
      </c>
      <c r="G53" s="62">
        <f>IF(ISBLANK(F53),"  ",IF(F76&gt;0,F53/F76,IF(F53&gt;0,1,0)))</f>
        <v>7.5323202647645787E-3</v>
      </c>
      <c r="H53" s="104">
        <v>175000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175000</v>
      </c>
      <c r="M53" s="62">
        <f>IF(ISBLANK(L53),"  ",IF(L76&gt;0,L53/L76,IF(L53&gt;0,1,0)))</f>
        <v>8.4292383980805619E-3</v>
      </c>
      <c r="N53" s="220"/>
    </row>
    <row r="54" spans="1:14" s="200" customFormat="1" ht="44.25" x14ac:dyDescent="0.55000000000000004">
      <c r="A54" s="161" t="s">
        <v>51</v>
      </c>
      <c r="B54" s="104">
        <v>0</v>
      </c>
      <c r="C54" s="58">
        <f>IF(ISBLANK(B54),"  ",IF(F54&gt;0,B54/F54,IF(B54&gt;0,1,0)))</f>
        <v>0</v>
      </c>
      <c r="D54" s="105">
        <v>421607</v>
      </c>
      <c r="E54" s="60">
        <f>IF(ISBLANK(D54),"  ",IF(F54&gt;0,D54/F54,IF(D54&gt;0,1,0)))</f>
        <v>1</v>
      </c>
      <c r="F54" s="106">
        <f t="shared" si="10"/>
        <v>421607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472911</v>
      </c>
      <c r="K54" s="60">
        <f>IF(ISBLANK(J54),"  ",IF(L54&gt;0,J54/L54,IF(J54&gt;0,1,0)))</f>
        <v>1</v>
      </c>
      <c r="L54" s="106">
        <f t="shared" si="13"/>
        <v>472911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151" t="s">
        <v>52</v>
      </c>
      <c r="B55" s="226">
        <v>566950</v>
      </c>
      <c r="C55" s="58">
        <f t="shared" si="0"/>
        <v>0.4746937452955543</v>
      </c>
      <c r="D55" s="69">
        <v>627399</v>
      </c>
      <c r="E55" s="60">
        <f t="shared" si="9"/>
        <v>0.5253062547044457</v>
      </c>
      <c r="F55" s="102">
        <f t="shared" si="10"/>
        <v>1194349</v>
      </c>
      <c r="G55" s="62">
        <f>IF(ISBLANK(F55),"  ",IF(F76&gt;0,F55/F76,IF(F55&gt;0,1,0)))</f>
        <v>5.890507828436467E-2</v>
      </c>
      <c r="H55" s="226">
        <v>760000</v>
      </c>
      <c r="I55" s="58">
        <f t="shared" si="11"/>
        <v>0.52631578947368418</v>
      </c>
      <c r="J55" s="69">
        <v>684000</v>
      </c>
      <c r="K55" s="60">
        <f t="shared" si="12"/>
        <v>0.47368421052631576</v>
      </c>
      <c r="L55" s="102">
        <f t="shared" si="13"/>
        <v>1444000</v>
      </c>
      <c r="M55" s="62">
        <f>IF(ISBLANK(L55),"  ",IF(L76&gt;0,L55/L76,IF(L55&gt;0,1,0)))</f>
        <v>6.9553258553304742E-2</v>
      </c>
      <c r="N55" s="220"/>
    </row>
    <row r="56" spans="1:14" s="202" customFormat="1" ht="45" x14ac:dyDescent="0.6">
      <c r="A56" s="160" t="s">
        <v>53</v>
      </c>
      <c r="B56" s="234">
        <v>7011488</v>
      </c>
      <c r="C56" s="80">
        <f t="shared" si="0"/>
        <v>0.86800710847229123</v>
      </c>
      <c r="D56" s="91">
        <v>1066197</v>
      </c>
      <c r="E56" s="83">
        <f t="shared" si="9"/>
        <v>0.13199289152770874</v>
      </c>
      <c r="F56" s="107">
        <f>F55+F53+F52+F51+F50+F54</f>
        <v>8077685</v>
      </c>
      <c r="G56" s="82">
        <f>IF(ISBLANK(F56),"  ",IF(F76&gt;0,F56/F76,IF(F56&gt;0,1,0)))</f>
        <v>0.39838997418797872</v>
      </c>
      <c r="H56" s="234">
        <v>7460383</v>
      </c>
      <c r="I56" s="80">
        <f t="shared" si="11"/>
        <v>0.8657454416664907</v>
      </c>
      <c r="J56" s="91">
        <v>1156911</v>
      </c>
      <c r="K56" s="83">
        <f t="shared" si="12"/>
        <v>0.13425455833350933</v>
      </c>
      <c r="L56" s="102">
        <f t="shared" si="13"/>
        <v>8617294</v>
      </c>
      <c r="M56" s="82">
        <f>IF(ISBLANK(L56),"  ",IF(L76&gt;0,L56/L76,IF(L56&gt;0,1,0)))</f>
        <v>0.41506985984199563</v>
      </c>
      <c r="N56" s="203"/>
    </row>
    <row r="57" spans="1:14" s="200" customFormat="1" ht="44.25" x14ac:dyDescent="0.55000000000000004">
      <c r="A57" s="152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62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15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158" t="s">
        <v>57</v>
      </c>
      <c r="B60" s="228">
        <v>0</v>
      </c>
      <c r="C60" s="58">
        <f t="shared" si="0"/>
        <v>0</v>
      </c>
      <c r="D60" s="77">
        <v>493556</v>
      </c>
      <c r="E60" s="60">
        <f t="shared" si="9"/>
        <v>1</v>
      </c>
      <c r="F60" s="78">
        <f t="shared" si="14"/>
        <v>493556</v>
      </c>
      <c r="G60" s="62">
        <f>IF(ISBLANK(F60),"  ",IF(F76&gt;0,F60/F76,IF(F60&gt;0,1,0)))</f>
        <v>2.4342093322569775E-2</v>
      </c>
      <c r="H60" s="228">
        <v>0</v>
      </c>
      <c r="I60" s="58">
        <f t="shared" si="11"/>
        <v>0</v>
      </c>
      <c r="J60" s="77">
        <v>400000</v>
      </c>
      <c r="K60" s="60">
        <f t="shared" si="12"/>
        <v>1</v>
      </c>
      <c r="L60" s="78">
        <f t="shared" si="13"/>
        <v>400000</v>
      </c>
      <c r="M60" s="62">
        <f>IF(ISBLANK(L60),"  ",IF(L76&gt;0,L60/L76,IF(L60&gt;0,1,0)))</f>
        <v>1.9266830624184141E-2</v>
      </c>
      <c r="N60" s="220"/>
    </row>
    <row r="61" spans="1:14" s="200" customFormat="1" ht="44.25" x14ac:dyDescent="0.55000000000000004">
      <c r="A61" s="163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63" t="s">
        <v>59</v>
      </c>
      <c r="B62" s="224">
        <v>0</v>
      </c>
      <c r="C62" s="58">
        <f t="shared" si="0"/>
        <v>0</v>
      </c>
      <c r="D62" s="69">
        <v>33409</v>
      </c>
      <c r="E62" s="60">
        <f t="shared" si="9"/>
        <v>1</v>
      </c>
      <c r="F62" s="44">
        <f t="shared" si="14"/>
        <v>33409</v>
      </c>
      <c r="G62" s="62">
        <f>IF(ISBLANK(F62),"  ",IF(F76&gt;0,F62/F76,IF(F62&gt;0,1,0)))</f>
        <v>1.6477258828050589E-3</v>
      </c>
      <c r="H62" s="224">
        <v>0</v>
      </c>
      <c r="I62" s="58">
        <f t="shared" si="11"/>
        <v>0</v>
      </c>
      <c r="J62" s="69">
        <v>35000</v>
      </c>
      <c r="K62" s="60">
        <f t="shared" si="12"/>
        <v>1</v>
      </c>
      <c r="L62" s="44">
        <f t="shared" si="13"/>
        <v>35000</v>
      </c>
      <c r="M62" s="62">
        <f>IF(ISBLANK(L62),"  ",IF(L76&gt;0,L62/L76,IF(L62&gt;0,1,0)))</f>
        <v>1.6858476796161122E-3</v>
      </c>
      <c r="N62" s="220"/>
    </row>
    <row r="63" spans="1:14" s="200" customFormat="1" ht="44.25" x14ac:dyDescent="0.55000000000000004">
      <c r="A63" s="164" t="s">
        <v>60</v>
      </c>
      <c r="B63" s="224">
        <v>0</v>
      </c>
      <c r="C63" s="58">
        <f t="shared" si="0"/>
        <v>0</v>
      </c>
      <c r="D63" s="69">
        <v>1744929</v>
      </c>
      <c r="E63" s="60">
        <f t="shared" si="9"/>
        <v>1</v>
      </c>
      <c r="F63" s="44">
        <f t="shared" si="14"/>
        <v>1744929</v>
      </c>
      <c r="G63" s="62">
        <f>IF(ISBLANK(F63),"  ",IF(F76&gt;0,F63/F76,IF(F63&gt;0,1,0)))</f>
        <v>8.6059585050649479E-2</v>
      </c>
      <c r="H63" s="224">
        <v>0</v>
      </c>
      <c r="I63" s="58">
        <f t="shared" si="11"/>
        <v>0</v>
      </c>
      <c r="J63" s="69">
        <v>1760766</v>
      </c>
      <c r="K63" s="60">
        <f t="shared" si="12"/>
        <v>1</v>
      </c>
      <c r="L63" s="44">
        <f t="shared" si="13"/>
        <v>1760766</v>
      </c>
      <c r="M63" s="62">
        <f>IF(ISBLANK(L63),"  ",IF(L76&gt;0,L63/L76,IF(L63&gt;0,1,0)))</f>
        <v>8.4810950727055523E-2</v>
      </c>
      <c r="N63" s="220"/>
    </row>
    <row r="64" spans="1:14" s="200" customFormat="1" ht="44.25" x14ac:dyDescent="0.55000000000000004">
      <c r="A64" s="164" t="s">
        <v>61</v>
      </c>
      <c r="B64" s="224">
        <v>0</v>
      </c>
      <c r="C64" s="58">
        <f t="shared" si="0"/>
        <v>0</v>
      </c>
      <c r="D64" s="69">
        <v>18141</v>
      </c>
      <c r="E64" s="60">
        <f t="shared" si="9"/>
        <v>1</v>
      </c>
      <c r="F64" s="44">
        <f t="shared" si="14"/>
        <v>18141</v>
      </c>
      <c r="G64" s="62">
        <f>IF(ISBLANK(F64),"  ",IF(F76&gt;0,F64/F76,IF(F64&gt;0,1,0)))</f>
        <v>8.9471086353876421E-4</v>
      </c>
      <c r="H64" s="224">
        <v>0</v>
      </c>
      <c r="I64" s="58">
        <f t="shared" si="11"/>
        <v>0</v>
      </c>
      <c r="J64" s="69">
        <v>18000</v>
      </c>
      <c r="K64" s="60">
        <f t="shared" si="12"/>
        <v>1</v>
      </c>
      <c r="L64" s="44">
        <f t="shared" si="13"/>
        <v>18000</v>
      </c>
      <c r="M64" s="62">
        <f>IF(ISBLANK(L64),"  ",IF(L76&gt;0,L64/L76,IF(L64&gt;0,1,0)))</f>
        <v>8.6700737808828631E-4</v>
      </c>
      <c r="N64" s="220"/>
    </row>
    <row r="65" spans="1:14" s="200" customFormat="1" ht="44.25" x14ac:dyDescent="0.55000000000000004">
      <c r="A65" s="159" t="s">
        <v>62</v>
      </c>
      <c r="B65" s="224">
        <v>0</v>
      </c>
      <c r="C65" s="58">
        <f t="shared" si="0"/>
        <v>0</v>
      </c>
      <c r="D65" s="69">
        <v>419244</v>
      </c>
      <c r="E65" s="60">
        <f t="shared" si="9"/>
        <v>1</v>
      </c>
      <c r="F65" s="44">
        <f t="shared" si="14"/>
        <v>419244</v>
      </c>
      <c r="G65" s="62">
        <f>IF(ISBLANK(F65),"  ",IF(F76&gt;0,F65/F76,IF(F65&gt;0,1,0)))</f>
        <v>2.0677038822195341E-2</v>
      </c>
      <c r="H65" s="224">
        <v>0</v>
      </c>
      <c r="I65" s="58">
        <f t="shared" si="11"/>
        <v>0</v>
      </c>
      <c r="J65" s="69">
        <v>375000</v>
      </c>
      <c r="K65" s="60">
        <f t="shared" si="12"/>
        <v>1</v>
      </c>
      <c r="L65" s="44">
        <f t="shared" si="13"/>
        <v>375000</v>
      </c>
      <c r="M65" s="62">
        <f>IF(ISBLANK(L65),"  ",IF(L76&gt;0,L65/L76,IF(L65&gt;0,1,0)))</f>
        <v>1.806265371017263E-2</v>
      </c>
      <c r="N65" s="220"/>
    </row>
    <row r="66" spans="1:14" s="200" customFormat="1" ht="44.25" x14ac:dyDescent="0.55000000000000004">
      <c r="A66" s="158" t="s">
        <v>63</v>
      </c>
      <c r="B66" s="224">
        <v>54227</v>
      </c>
      <c r="C66" s="58">
        <f t="shared" si="0"/>
        <v>0.61325417020073514</v>
      </c>
      <c r="D66" s="69">
        <v>34198</v>
      </c>
      <c r="E66" s="60">
        <f t="shared" si="9"/>
        <v>0.38674582979926492</v>
      </c>
      <c r="F66" s="44">
        <f t="shared" si="14"/>
        <v>88425</v>
      </c>
      <c r="G66" s="62">
        <f>IF(ISBLANK(F66),"  ",IF(F76&gt;0,F66/F76,IF(F66&gt;0,1,0)))</f>
        <v>4.3611051269728911E-3</v>
      </c>
      <c r="H66" s="224">
        <v>68000</v>
      </c>
      <c r="I66" s="58">
        <f t="shared" si="11"/>
        <v>0.62962962962962965</v>
      </c>
      <c r="J66" s="69">
        <v>40000</v>
      </c>
      <c r="K66" s="60">
        <f t="shared" si="12"/>
        <v>0.37037037037037035</v>
      </c>
      <c r="L66" s="44">
        <f t="shared" si="13"/>
        <v>108000</v>
      </c>
      <c r="M66" s="62">
        <f>IF(ISBLANK(L66),"  ",IF(L76&gt;0,L66/L76,IF(L66&gt;0,1,0)))</f>
        <v>5.2020442685297178E-3</v>
      </c>
      <c r="N66" s="220"/>
    </row>
    <row r="67" spans="1:14" s="202" customFormat="1" ht="45" x14ac:dyDescent="0.6">
      <c r="A67" s="165" t="s">
        <v>64</v>
      </c>
      <c r="B67" s="232">
        <v>7065715</v>
      </c>
      <c r="C67" s="80">
        <f t="shared" si="0"/>
        <v>0.64969767977954629</v>
      </c>
      <c r="D67" s="91">
        <v>3809674</v>
      </c>
      <c r="E67" s="83">
        <f t="shared" si="9"/>
        <v>0.35030232022045371</v>
      </c>
      <c r="F67" s="232">
        <f>F66+F65+F64+F63+F62+F61+F60+F59+F58+F57+F56</f>
        <v>10875389</v>
      </c>
      <c r="G67" s="82">
        <f>IF(ISBLANK(F67),"  ",IF(F76&gt;0,F67/F76,IF(F67&gt;0,1,0)))</f>
        <v>0.53637223325671002</v>
      </c>
      <c r="H67" s="232">
        <v>7528383</v>
      </c>
      <c r="I67" s="80">
        <f t="shared" si="11"/>
        <v>0.66540066077075777</v>
      </c>
      <c r="J67" s="91">
        <v>3785677</v>
      </c>
      <c r="K67" s="83">
        <f t="shared" si="12"/>
        <v>0.33459933922924218</v>
      </c>
      <c r="L67" s="232">
        <f>L66+L65+L64+L63+L62+L61+L60+L59+L58+L57+L56</f>
        <v>11314060</v>
      </c>
      <c r="M67" s="82">
        <f>IF(ISBLANK(L67),"  ",IF(L76&gt;0,L67/L76,IF(L67&gt;0,1,0)))</f>
        <v>0.54496519422964207</v>
      </c>
      <c r="N67" s="203"/>
    </row>
    <row r="68" spans="1:14" s="200" customFormat="1" ht="45" x14ac:dyDescent="0.6">
      <c r="A68" s="148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66" t="s">
        <v>66</v>
      </c>
      <c r="B69" s="207">
        <v>0</v>
      </c>
      <c r="C69" s="52">
        <f t="shared" si="0"/>
        <v>0</v>
      </c>
      <c r="D69" s="59">
        <v>13999</v>
      </c>
      <c r="E69" s="54">
        <f>IF(ISBLANK(D69),"  ",IF(F69&gt;0,D69/F69,IF(D69&gt;0,1,0)))</f>
        <v>1</v>
      </c>
      <c r="F69" s="67">
        <f>D69+B69</f>
        <v>13999</v>
      </c>
      <c r="G69" s="56">
        <f>IF(ISBLANK(F69),"  ",IF(F76&gt;0,F69/F76,IF(F69&gt;0,1,0)))</f>
        <v>6.9042816706240892E-4</v>
      </c>
      <c r="H69" s="207">
        <v>0</v>
      </c>
      <c r="I69" s="52">
        <f>IF(ISBLANK(H69),"  ",IF(L69&gt;0,H69/L69,IF(H69&gt;0,1,0)))</f>
        <v>0</v>
      </c>
      <c r="J69" s="59">
        <v>7000</v>
      </c>
      <c r="K69" s="54">
        <f>IF(ISBLANK(J69),"  ",IF(L69&gt;0,J69/L69,IF(J69&gt;0,1,0)))</f>
        <v>1</v>
      </c>
      <c r="L69" s="67">
        <f>J69+H69</f>
        <v>7000</v>
      </c>
      <c r="M69" s="56">
        <f>IF(ISBLANK(L69),"  ",IF(L76&gt;0,L69/L76,IF(L69&gt;0,1,0)))</f>
        <v>3.3716953592322248E-4</v>
      </c>
    </row>
    <row r="70" spans="1:14" s="200" customFormat="1" ht="44.25" x14ac:dyDescent="0.55000000000000004">
      <c r="A70" s="151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167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159" t="s">
        <v>69</v>
      </c>
      <c r="B72" s="207">
        <v>0</v>
      </c>
      <c r="C72" s="52">
        <f t="shared" si="0"/>
        <v>0</v>
      </c>
      <c r="D72" s="59">
        <v>4350737</v>
      </c>
      <c r="E72" s="54">
        <f>IF(ISBLANK(D72),"  ",IF(F72&gt;0,D72/F72,IF(D72&gt;0,1,0)))</f>
        <v>1</v>
      </c>
      <c r="F72" s="67">
        <f>D72+B72</f>
        <v>4350737</v>
      </c>
      <c r="G72" s="56">
        <f>IF(ISBLANK(F72),"  ",IF(F76&gt;0,F72/F76,IF(F72&gt;0,1,0)))</f>
        <v>0.21457756784631787</v>
      </c>
      <c r="H72" s="207">
        <v>0</v>
      </c>
      <c r="I72" s="52">
        <f>IF(ISBLANK(H72),"  ",IF(L72&gt;0,H72/L72,IF(H72&gt;0,1,0)))</f>
        <v>0</v>
      </c>
      <c r="J72" s="59">
        <v>4500000</v>
      </c>
      <c r="K72" s="54">
        <f>IF(ISBLANK(J72),"  ",IF(L72&gt;0,J72/L72,IF(J72&gt;0,1,0)))</f>
        <v>1</v>
      </c>
      <c r="L72" s="67">
        <f>J72+H72</f>
        <v>4500000</v>
      </c>
      <c r="M72" s="56">
        <f>IF(ISBLANK(L72),"  ",IF(L76&gt;0,L72/L76,IF(L72&gt;0,1,0)))</f>
        <v>0.21675184452207158</v>
      </c>
    </row>
    <row r="73" spans="1:14" s="200" customFormat="1" ht="44.25" x14ac:dyDescent="0.55000000000000004">
      <c r="A73" s="151" t="s">
        <v>70</v>
      </c>
      <c r="B73" s="224">
        <v>0</v>
      </c>
      <c r="C73" s="58">
        <f t="shared" si="0"/>
        <v>0</v>
      </c>
      <c r="D73" s="69">
        <v>222276</v>
      </c>
      <c r="E73" s="60">
        <f>IF(ISBLANK(D73),"  ",IF(F73&gt;0,D73/F73,IF(D73&gt;0,1,0)))</f>
        <v>1</v>
      </c>
      <c r="F73" s="44">
        <f>D73+B73</f>
        <v>222276</v>
      </c>
      <c r="G73" s="62">
        <f>IF(ISBLANK(F73),"  ",IF(F76&gt;0,F73/F76,IF(F73&gt;0,1,0)))</f>
        <v>1.0962612419598828E-2</v>
      </c>
      <c r="H73" s="224">
        <v>0</v>
      </c>
      <c r="I73" s="58">
        <f>IF(ISBLANK(H73),"  ",IF(L73&gt;0,H73/L73,IF(H73&gt;0,1,0)))</f>
        <v>0</v>
      </c>
      <c r="J73" s="69">
        <v>114931</v>
      </c>
      <c r="K73" s="60">
        <f>IF(ISBLANK(J73),"  ",IF(L73&gt;0,J73/L73,IF(J73&gt;0,1,0)))</f>
        <v>1</v>
      </c>
      <c r="L73" s="44">
        <f>J73+H73</f>
        <v>114931</v>
      </c>
      <c r="M73" s="62">
        <f>IF(ISBLANK(L73),"  ",IF(L76&gt;0,L73/L76,IF(L73&gt;0,1,0)))</f>
        <v>5.5358902761702689E-3</v>
      </c>
    </row>
    <row r="74" spans="1:14" s="202" customFormat="1" ht="45" x14ac:dyDescent="0.6">
      <c r="A74" s="157" t="s">
        <v>71</v>
      </c>
      <c r="B74" s="117">
        <v>0</v>
      </c>
      <c r="C74" s="80">
        <f t="shared" si="0"/>
        <v>0</v>
      </c>
      <c r="D74" s="95">
        <v>4587012</v>
      </c>
      <c r="E74" s="83">
        <f>IF(ISBLANK(D74),"  ",IF(F74&gt;0,D74/F74,IF(D74&gt;0,1,0)))</f>
        <v>1</v>
      </c>
      <c r="F74" s="118">
        <f>F73+F72+F71+F70+F69</f>
        <v>4587012</v>
      </c>
      <c r="G74" s="82">
        <f>IF(ISBLANK(F74),"  ",IF(F76&gt;0,F74/F76,IF(F74&gt;0,1,0)))</f>
        <v>0.2262306084329791</v>
      </c>
      <c r="H74" s="117">
        <v>0</v>
      </c>
      <c r="I74" s="80">
        <f>IF(ISBLANK(H74),"  ",IF(L74&gt;0,H74/L74,IF(H74&gt;0,1,0)))</f>
        <v>0</v>
      </c>
      <c r="J74" s="95">
        <v>4621931</v>
      </c>
      <c r="K74" s="83">
        <f>IF(ISBLANK(J74),"  ",IF(L74&gt;0,J74/L74,IF(J74&gt;0,1,0)))</f>
        <v>1</v>
      </c>
      <c r="L74" s="118">
        <f>L73+L72+L71+L70+L69</f>
        <v>4621931</v>
      </c>
      <c r="M74" s="82">
        <f>IF(ISBLANK(L74),"  ",IF(L76&gt;0,L74/L76,IF(L74&gt;0,1,0)))</f>
        <v>0.22262490433416507</v>
      </c>
    </row>
    <row r="75" spans="1:14" s="202" customFormat="1" ht="45" x14ac:dyDescent="0.6">
      <c r="A75" s="157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168" t="s">
        <v>73</v>
      </c>
      <c r="B76" s="121">
        <v>11879138</v>
      </c>
      <c r="C76" s="122">
        <f t="shared" si="0"/>
        <v>0.58587695375536897</v>
      </c>
      <c r="D76" s="121">
        <v>8396686</v>
      </c>
      <c r="E76" s="123">
        <f>IF(ISBLANK(D76),"  ",IF(F76&gt;0,D76/F76,IF(D76&gt;0,1,0)))</f>
        <v>0.41412304624463103</v>
      </c>
      <c r="F76" s="121">
        <f>F74+F67+F47+F40+F48+F75</f>
        <v>20275824</v>
      </c>
      <c r="G76" s="124">
        <f>IF(ISBLANK(F76),"  ",IF(F76&gt;0,F76/F76,IF(F76&gt;0,1,0)))</f>
        <v>1</v>
      </c>
      <c r="H76" s="121">
        <v>12353461</v>
      </c>
      <c r="I76" s="122">
        <f>IF(ISBLANK(H76),"  ",IF(L76&gt;0,H76/L76,IF(H76&gt;0,1,0)))</f>
        <v>0.59503010177366111</v>
      </c>
      <c r="J76" s="121">
        <v>8407608</v>
      </c>
      <c r="K76" s="123">
        <f>IF(ISBLANK(J76),"  ",IF(L76&gt;0,J76/L76,IF(J76&gt;0,1,0)))</f>
        <v>0.40496989822633894</v>
      </c>
      <c r="L76" s="121">
        <f>L74+L67+L47+L40+L48+L75</f>
        <v>20761069</v>
      </c>
      <c r="M76" s="124">
        <f>IF(ISBLANK(L76),"  ",IF(L76&gt;0,L76/L76,IF(L76&gt;0,1,0)))</f>
        <v>1</v>
      </c>
    </row>
    <row r="77" spans="1:14" ht="20.25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123</v>
      </c>
      <c r="L1" s="9"/>
      <c r="M1" s="8"/>
      <c r="N1" s="130"/>
      <c r="O1" s="130"/>
      <c r="P1" s="130"/>
      <c r="Q1" s="130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  <c r="N2" s="130"/>
      <c r="O2" s="130"/>
      <c r="P2" s="130"/>
      <c r="Q2" s="130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130"/>
      <c r="O3" s="130"/>
      <c r="P3" s="130"/>
      <c r="Q3" s="130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47486476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47486476</v>
      </c>
      <c r="G13" s="56">
        <f>IF(ISBLANK(F13),"  ",IF(F76&gt;0,F13/F76,IF(F13&gt;0,1,0)))</f>
        <v>0.14516131815810307</v>
      </c>
      <c r="H13" s="9">
        <v>58142892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58142892</v>
      </c>
      <c r="M13" s="56">
        <f>IF(ISBLANK(L13),"  ",IF(L76&gt;0,L13/L76,IF(L13&gt;0,1,0)))</f>
        <v>0.20605177486877982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47601062.219999999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47601062.219999999</v>
      </c>
      <c r="G15" s="65">
        <f>IF(ISBLANK(F15),"  ",IF(F76&gt;0,F15/F76,IF(F15&gt;0,1,0)))</f>
        <v>0.14551159655606116</v>
      </c>
      <c r="H15" s="226">
        <v>9308955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9308955</v>
      </c>
      <c r="M15" s="65">
        <f>IF(ISBLANK(L15),"  ",IF(L76&gt;0,L15/L76,IF(L15&gt;0,1,0)))</f>
        <v>3.2989874324166786E-2</v>
      </c>
      <c r="N15" s="220"/>
    </row>
    <row r="16" spans="1:17" s="200" customFormat="1" ht="44.25" x14ac:dyDescent="0.55000000000000004">
      <c r="A16" s="66" t="s">
        <v>15</v>
      </c>
      <c r="B16" s="207">
        <v>39450870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39450870</v>
      </c>
      <c r="G16" s="56">
        <f>IF(ISBLANK(F16),"  ",IF(F76&gt;0,F16/F76,IF(F16&gt;0,1,0)))</f>
        <v>0.12059728946161354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2727859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2727859</v>
      </c>
      <c r="G17" s="62">
        <f>IF(ISBLANK(F17),"  ",IF(F76&gt;0,F17/F76,IF(F17&gt;0,1,0)))</f>
        <v>8.3387869883089424E-3</v>
      </c>
      <c r="H17" s="224">
        <v>2839421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2839421</v>
      </c>
      <c r="M17" s="62">
        <f>IF(ISBLANK(L17),"  ",IF(L76&gt;0,L17/L76,IF(L17&gt;0,1,0)))</f>
        <v>1.0062584032622349E-2</v>
      </c>
      <c r="N17" s="220"/>
    </row>
    <row r="18" spans="1:14" s="200" customFormat="1" ht="44.25" x14ac:dyDescent="0.55000000000000004">
      <c r="A18" s="68" t="s">
        <v>17</v>
      </c>
      <c r="B18" s="224">
        <v>5422333.2199999997</v>
      </c>
      <c r="C18" s="58">
        <f t="shared" si="0"/>
        <v>1</v>
      </c>
      <c r="D18" s="69">
        <v>0</v>
      </c>
      <c r="E18" s="54">
        <f t="shared" si="5"/>
        <v>0</v>
      </c>
      <c r="F18" s="44">
        <f t="shared" si="2"/>
        <v>5422333.2199999997</v>
      </c>
      <c r="G18" s="62">
        <f>IF(ISBLANK(F18),"  ",IF(F76&gt;0,F18/F76,IF(F18&gt;0,1,0)))</f>
        <v>1.6575520106138671E-2</v>
      </c>
      <c r="H18" s="224">
        <v>6469534</v>
      </c>
      <c r="I18" s="58">
        <f t="shared" si="3"/>
        <v>1</v>
      </c>
      <c r="J18" s="69">
        <v>0</v>
      </c>
      <c r="K18" s="60">
        <f t="shared" si="4"/>
        <v>0</v>
      </c>
      <c r="L18" s="44">
        <f t="shared" si="1"/>
        <v>6469534</v>
      </c>
      <c r="M18" s="62">
        <f>IF(ISBLANK(L18),"  ",IF(L76&gt;0,L18/L76,IF(L18&gt;0,1,0)))</f>
        <v>2.2927290291544437E-2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113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95087538.219999999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95087538.219999999</v>
      </c>
      <c r="G40" s="82">
        <f>IF(ISBLANK(F40),"  ",IF(F76&gt;0,F40/F76,IF(F40&gt;0,1,0)))</f>
        <v>0.29067291471416423</v>
      </c>
      <c r="H40" s="229">
        <v>67451847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67451847</v>
      </c>
      <c r="M40" s="82">
        <f>IF(ISBLANK(L40),"  ",IF(L76&gt;0,L40/L76,IF(L40&gt;0,1,0)))</f>
        <v>0.23904164919294663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17236424.989999998</v>
      </c>
      <c r="C50" s="52">
        <f t="shared" si="0"/>
        <v>0.98881221672452579</v>
      </c>
      <c r="D50" s="59">
        <v>195019.22</v>
      </c>
      <c r="E50" s="54">
        <f t="shared" ref="E50:E67" si="9">IF(ISBLANK(D50),"  ",IF(F50&gt;0,D50/F50,IF(D50&gt;0,1,0)))</f>
        <v>1.1187783275474227E-2</v>
      </c>
      <c r="F50" s="101">
        <f t="shared" ref="F50:F55" si="10">D50+B50</f>
        <v>17431444.209999997</v>
      </c>
      <c r="G50" s="56">
        <f>IF(ISBLANK(F50),"  ",IF(F76&gt;0,F50/F76,IF(F50&gt;0,1,0)))</f>
        <v>5.3286148648365346E-2</v>
      </c>
      <c r="H50" s="97">
        <v>15813034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15813034</v>
      </c>
      <c r="M50" s="56">
        <f>IF(ISBLANK(L50),"  ",IF(L76&gt;0,L50/L76,IF(L50&gt;0,1,0)))</f>
        <v>5.6039588153963184E-2</v>
      </c>
      <c r="N50" s="220"/>
    </row>
    <row r="51" spans="1:14" s="200" customFormat="1" ht="44.25" x14ac:dyDescent="0.55000000000000004">
      <c r="A51" s="223" t="s">
        <v>48</v>
      </c>
      <c r="B51" s="226">
        <v>1225286.3799999999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1225286.3799999999</v>
      </c>
      <c r="G51" s="62">
        <f>IF(ISBLANK(F51),"  ",IF(F76&gt;0,F51/F76,IF(F51&gt;0,1,0)))</f>
        <v>3.74557560434618E-3</v>
      </c>
      <c r="H51" s="226">
        <v>416604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416604</v>
      </c>
      <c r="M51" s="62">
        <f>IF(ISBLANK(L51),"  ",IF(L76&gt;0,L51/L76,IF(L51&gt;0,1,0)))</f>
        <v>1.476397039511436E-3</v>
      </c>
      <c r="N51" s="220"/>
    </row>
    <row r="52" spans="1:14" s="200" customFormat="1" ht="44.25" x14ac:dyDescent="0.55000000000000004">
      <c r="A52" s="103" t="s">
        <v>49</v>
      </c>
      <c r="B52" s="104">
        <v>101761.28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101761.28</v>
      </c>
      <c r="G52" s="62">
        <f>IF(ISBLANK(F52),"  ",IF(F76&gt;0,F52/F76,IF(F52&gt;0,1,0)))</f>
        <v>3.1107386326700284E-4</v>
      </c>
      <c r="H52" s="104">
        <v>102230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102230</v>
      </c>
      <c r="M52" s="62">
        <f>IF(ISBLANK(L52),"  ",IF(L76&gt;0,L52/L76,IF(L52&gt;0,1,0)))</f>
        <v>3.622914550730528E-4</v>
      </c>
      <c r="N52" s="220"/>
    </row>
    <row r="53" spans="1:14" s="200" customFormat="1" ht="44.25" x14ac:dyDescent="0.55000000000000004">
      <c r="A53" s="103" t="s">
        <v>50</v>
      </c>
      <c r="B53" s="104">
        <v>256426.18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256426.18</v>
      </c>
      <c r="G53" s="62">
        <f>IF(ISBLANK(F53),"  ",IF(F76&gt;0,F53/F76,IF(F53&gt;0,1,0)))</f>
        <v>7.8386870188150003E-4</v>
      </c>
      <c r="H53" s="104">
        <v>272205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272205</v>
      </c>
      <c r="M53" s="62">
        <f>IF(ISBLANK(L53),"  ",IF(L76&gt;0,L53/L76,IF(L53&gt;0,1,0)))</f>
        <v>9.6466346012090713E-4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56908.12</v>
      </c>
      <c r="E55" s="60">
        <f t="shared" si="9"/>
        <v>1</v>
      </c>
      <c r="F55" s="102">
        <f t="shared" si="10"/>
        <v>56908.12</v>
      </c>
      <c r="G55" s="62">
        <f>IF(ISBLANK(F55),"  ",IF(F76&gt;0,F55/F76,IF(F55&gt;0,1,0)))</f>
        <v>1.7396232378034346E-4</v>
      </c>
      <c r="H55" s="226">
        <v>0</v>
      </c>
      <c r="I55" s="58">
        <f t="shared" si="11"/>
        <v>0</v>
      </c>
      <c r="J55" s="69">
        <v>56623</v>
      </c>
      <c r="K55" s="60">
        <f t="shared" si="12"/>
        <v>1</v>
      </c>
      <c r="L55" s="102">
        <f t="shared" si="13"/>
        <v>56623</v>
      </c>
      <c r="M55" s="62">
        <f>IF(ISBLANK(L55),"  ",IF(L76&gt;0,L55/L76,IF(L55&gt;0,1,0)))</f>
        <v>2.0066545104765205E-4</v>
      </c>
      <c r="N55" s="220"/>
    </row>
    <row r="56" spans="1:14" s="202" customFormat="1" ht="45" x14ac:dyDescent="0.6">
      <c r="A56" s="233" t="s">
        <v>53</v>
      </c>
      <c r="B56" s="234">
        <v>18819898.829999998</v>
      </c>
      <c r="C56" s="80">
        <f t="shared" si="0"/>
        <v>0.98679060212931879</v>
      </c>
      <c r="D56" s="91">
        <v>251927.34</v>
      </c>
      <c r="E56" s="83">
        <f t="shared" si="9"/>
        <v>1.3209397870681202E-2</v>
      </c>
      <c r="F56" s="107">
        <f>F55+F53+F52+F51+F50+F54</f>
        <v>19071826.169999998</v>
      </c>
      <c r="G56" s="82">
        <f>IF(ISBLANK(F56),"  ",IF(F76&gt;0,F56/F76,IF(F56&gt;0,1,0)))</f>
        <v>5.8300629141640373E-2</v>
      </c>
      <c r="H56" s="234">
        <v>16604073</v>
      </c>
      <c r="I56" s="80">
        <f t="shared" si="11"/>
        <v>0.9966014024864267</v>
      </c>
      <c r="J56" s="91">
        <v>56623</v>
      </c>
      <c r="K56" s="83">
        <f t="shared" si="12"/>
        <v>3.3985975135732626E-3</v>
      </c>
      <c r="L56" s="102">
        <f t="shared" si="13"/>
        <v>16660696</v>
      </c>
      <c r="M56" s="82">
        <f>IF(ISBLANK(L56),"  ",IF(L76&gt;0,L56/L76,IF(L56&gt;0,1,0)))</f>
        <v>5.9043605559716238E-2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67640083</v>
      </c>
      <c r="E59" s="60">
        <f t="shared" si="9"/>
        <v>1</v>
      </c>
      <c r="F59" s="44">
        <f t="shared" si="14"/>
        <v>67640083</v>
      </c>
      <c r="G59" s="62">
        <f>IF(ISBLANK(F59),"  ",IF(F76&gt;0,F59/F76,IF(F59&gt;0,1,0)))</f>
        <v>0.20676884106126342</v>
      </c>
      <c r="H59" s="224">
        <v>0</v>
      </c>
      <c r="I59" s="58">
        <f t="shared" si="11"/>
        <v>0</v>
      </c>
      <c r="J59" s="69">
        <v>64281361</v>
      </c>
      <c r="K59" s="60">
        <f t="shared" si="12"/>
        <v>1</v>
      </c>
      <c r="L59" s="44">
        <f t="shared" si="13"/>
        <v>64281361</v>
      </c>
      <c r="M59" s="62">
        <f>IF(ISBLANK(L59),"  ",IF(L76&gt;0,L59/L76,IF(L59&gt;0,1,0)))</f>
        <v>0.227805808576408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4451008.88</v>
      </c>
      <c r="E60" s="60">
        <f t="shared" si="9"/>
        <v>1</v>
      </c>
      <c r="F60" s="78">
        <f t="shared" si="14"/>
        <v>4451008.88</v>
      </c>
      <c r="G60" s="62">
        <f>IF(ISBLANK(F60),"  ",IF(F76&gt;0,F60/F76,IF(F60&gt;0,1,0)))</f>
        <v>1.3606280578795151E-2</v>
      </c>
      <c r="H60" s="228">
        <v>0</v>
      </c>
      <c r="I60" s="58">
        <f t="shared" si="11"/>
        <v>0</v>
      </c>
      <c r="J60" s="77">
        <v>4410446</v>
      </c>
      <c r="K60" s="60">
        <f t="shared" si="12"/>
        <v>1</v>
      </c>
      <c r="L60" s="78">
        <f t="shared" si="13"/>
        <v>4410446</v>
      </c>
      <c r="M60" s="62">
        <f>IF(ISBLANK(L60),"  ",IF(L76&gt;0,L60/L76,IF(L60&gt;0,1,0)))</f>
        <v>1.5630117371232766E-2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5792701.6100000003</v>
      </c>
      <c r="E63" s="60">
        <f t="shared" si="9"/>
        <v>1</v>
      </c>
      <c r="F63" s="44">
        <f t="shared" si="14"/>
        <v>5792701.6100000003</v>
      </c>
      <c r="G63" s="62">
        <f>IF(ISBLANK(F63),"  ",IF(F76&gt;0,F63/F76,IF(F63&gt;0,1,0)))</f>
        <v>1.7707698533034246E-2</v>
      </c>
      <c r="H63" s="224">
        <v>0</v>
      </c>
      <c r="I63" s="58">
        <f t="shared" si="11"/>
        <v>0</v>
      </c>
      <c r="J63" s="69">
        <v>5940366</v>
      </c>
      <c r="K63" s="60">
        <f t="shared" si="12"/>
        <v>1</v>
      </c>
      <c r="L63" s="44">
        <f t="shared" si="13"/>
        <v>5940366</v>
      </c>
      <c r="M63" s="62">
        <f>IF(ISBLANK(L63),"  ",IF(L76&gt;0,L63/L76,IF(L63&gt;0,1,0)))</f>
        <v>2.1051979280118267E-2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1768966.87</v>
      </c>
      <c r="E64" s="60">
        <f t="shared" si="9"/>
        <v>1</v>
      </c>
      <c r="F64" s="44">
        <f t="shared" si="14"/>
        <v>1768966.87</v>
      </c>
      <c r="G64" s="62">
        <f>IF(ISBLANK(F64),"  ",IF(F76&gt;0,F64/F76,IF(F64&gt;0,1,0)))</f>
        <v>5.4075514600665205E-3</v>
      </c>
      <c r="H64" s="224">
        <v>0</v>
      </c>
      <c r="I64" s="58">
        <f t="shared" si="11"/>
        <v>0</v>
      </c>
      <c r="J64" s="69">
        <v>2010314</v>
      </c>
      <c r="K64" s="60">
        <f t="shared" si="12"/>
        <v>1</v>
      </c>
      <c r="L64" s="44">
        <f t="shared" si="13"/>
        <v>2010314</v>
      </c>
      <c r="M64" s="62">
        <f>IF(ISBLANK(L64),"  ",IF(L76&gt;0,L64/L76,IF(L64&gt;0,1,0)))</f>
        <v>7.1243234296559628E-3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119878764.72</v>
      </c>
      <c r="E65" s="60">
        <f t="shared" si="9"/>
        <v>1</v>
      </c>
      <c r="F65" s="44">
        <f t="shared" si="14"/>
        <v>119878764.72</v>
      </c>
      <c r="G65" s="62">
        <f>IF(ISBLANK(F65),"  ",IF(F76&gt;0,F65/F76,IF(F65&gt;0,1,0)))</f>
        <v>0.36645716784543675</v>
      </c>
      <c r="H65" s="224">
        <v>0</v>
      </c>
      <c r="I65" s="58">
        <f t="shared" si="11"/>
        <v>0</v>
      </c>
      <c r="J65" s="69">
        <v>103935876</v>
      </c>
      <c r="K65" s="60">
        <f t="shared" si="12"/>
        <v>1</v>
      </c>
      <c r="L65" s="44">
        <f t="shared" si="13"/>
        <v>103935876</v>
      </c>
      <c r="M65" s="62">
        <f>IF(ISBLANK(L65),"  ",IF(L76&gt;0,L65/L76,IF(L65&gt;0,1,0)))</f>
        <v>0.36833688496852574</v>
      </c>
      <c r="N65" s="220"/>
    </row>
    <row r="66" spans="1:14" s="200" customFormat="1" ht="44.25" x14ac:dyDescent="0.55000000000000004">
      <c r="A66" s="231" t="s">
        <v>63</v>
      </c>
      <c r="B66" s="224">
        <v>9177.7199999999993</v>
      </c>
      <c r="C66" s="58">
        <f t="shared" si="0"/>
        <v>3.1182292684922659E-3</v>
      </c>
      <c r="D66" s="69">
        <v>2934069.6199999973</v>
      </c>
      <c r="E66" s="60">
        <f t="shared" si="9"/>
        <v>0.99688177073150763</v>
      </c>
      <c r="F66" s="44">
        <f t="shared" si="14"/>
        <v>2943247.3399999975</v>
      </c>
      <c r="G66" s="62">
        <f>IF(ISBLANK(F66),"  ",IF(F76&gt;0,F66/F76,IF(F66&gt;0,1,0)))</f>
        <v>8.9972071951544743E-3</v>
      </c>
      <c r="H66" s="224">
        <v>4505006</v>
      </c>
      <c r="I66" s="58">
        <f t="shared" si="11"/>
        <v>0.60591705120940476</v>
      </c>
      <c r="J66" s="69">
        <v>2930015</v>
      </c>
      <c r="K66" s="60">
        <f t="shared" si="12"/>
        <v>0.39408294879059519</v>
      </c>
      <c r="L66" s="44">
        <f t="shared" si="13"/>
        <v>7435021</v>
      </c>
      <c r="M66" s="62">
        <f>IF(ISBLANK(L66),"  ",IF(L76&gt;0,L66/L76,IF(L66&gt;0,1,0)))</f>
        <v>2.6348866052907212E-2</v>
      </c>
      <c r="N66" s="220"/>
    </row>
    <row r="67" spans="1:14" s="202" customFormat="1" ht="45" x14ac:dyDescent="0.6">
      <c r="A67" s="235" t="s">
        <v>64</v>
      </c>
      <c r="B67" s="232">
        <v>18829076.549999997</v>
      </c>
      <c r="C67" s="80">
        <f t="shared" si="0"/>
        <v>8.4989237793921563E-2</v>
      </c>
      <c r="D67" s="91">
        <v>202717522.04000002</v>
      </c>
      <c r="E67" s="83">
        <f t="shared" si="9"/>
        <v>0.91501076220607847</v>
      </c>
      <c r="F67" s="232">
        <f>F66+F65+F64+F63+F62+F61+F60+F59+F58+F57+F56</f>
        <v>221546598.59</v>
      </c>
      <c r="G67" s="82">
        <f>IF(ISBLANK(F67),"  ",IF(F76&gt;0,F67/F76,IF(F67&gt;0,1,0)))</f>
        <v>0.6772453758153909</v>
      </c>
      <c r="H67" s="232">
        <v>21109079</v>
      </c>
      <c r="I67" s="80">
        <f t="shared" si="11"/>
        <v>0.10313508676819264</v>
      </c>
      <c r="J67" s="91">
        <v>183565001</v>
      </c>
      <c r="K67" s="83">
        <f t="shared" si="12"/>
        <v>0.89686491323180739</v>
      </c>
      <c r="L67" s="232">
        <f>L66+L65+L64+L63+L62+L61+L60+L59+L58+L57+L56</f>
        <v>204674080</v>
      </c>
      <c r="M67" s="82">
        <f>IF(ISBLANK(L67),"  ",IF(L76&gt;0,L67/L76,IF(L67&gt;0,1,0)))</f>
        <v>0.72534158523856418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10494857.35</v>
      </c>
      <c r="E73" s="60">
        <f>IF(ISBLANK(D73),"  ",IF(F73&gt;0,D73/F73,IF(D73&gt;0,1,0)))</f>
        <v>1</v>
      </c>
      <c r="F73" s="44">
        <f>D73+B73</f>
        <v>10494857.35</v>
      </c>
      <c r="G73" s="62">
        <f>IF(ISBLANK(F73),"  ",IF(F76&gt;0,F73/F76,IF(F73&gt;0,1,0)))</f>
        <v>3.2081709470444947E-2</v>
      </c>
      <c r="H73" s="224">
        <v>0</v>
      </c>
      <c r="I73" s="58">
        <f>IF(ISBLANK(H73),"  ",IF(L73&gt;0,H73/L73,IF(H73&gt;0,1,0)))</f>
        <v>0</v>
      </c>
      <c r="J73" s="69">
        <v>10050201</v>
      </c>
      <c r="K73" s="60">
        <f>IF(ISBLANK(J73),"  ",IF(L73&gt;0,J73/L73,IF(J73&gt;0,1,0)))</f>
        <v>1</v>
      </c>
      <c r="L73" s="44">
        <f>J73+H73</f>
        <v>10050201</v>
      </c>
      <c r="M73" s="62">
        <f>IF(ISBLANK(L73),"  ",IF(L76&gt;0,L73/L76,IF(L73&gt;0,1,0)))</f>
        <v>3.5616765568489195E-2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10494857.35</v>
      </c>
      <c r="E74" s="83">
        <f>IF(ISBLANK(D74),"  ",IF(F74&gt;0,D74/F74,IF(D74&gt;0,1,0)))</f>
        <v>1</v>
      </c>
      <c r="F74" s="118">
        <f>F73+F72+F71+F70+F69</f>
        <v>10494857.35</v>
      </c>
      <c r="G74" s="82">
        <f>IF(ISBLANK(F74),"  ",IF(F76&gt;0,F74/F76,IF(F74&gt;0,1,0)))</f>
        <v>3.2081709470444947E-2</v>
      </c>
      <c r="H74" s="117">
        <v>0</v>
      </c>
      <c r="I74" s="80">
        <f>IF(ISBLANK(H74),"  ",IF(L74&gt;0,H74/L74,IF(H74&gt;0,1,0)))</f>
        <v>0</v>
      </c>
      <c r="J74" s="95">
        <v>10050201</v>
      </c>
      <c r="K74" s="83">
        <f>IF(ISBLANK(J74),"  ",IF(L74&gt;0,J74/L74,IF(J74&gt;0,1,0)))</f>
        <v>1</v>
      </c>
      <c r="L74" s="118">
        <f>L73+L72+L71+L70+L69</f>
        <v>10050201</v>
      </c>
      <c r="M74" s="82">
        <f>IF(ISBLANK(L74),"  ",IF(L76&gt;0,L74/L76,IF(L74&gt;0,1,0)))</f>
        <v>3.5616765568489195E-2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113916614.77</v>
      </c>
      <c r="C76" s="122">
        <f t="shared" si="0"/>
        <v>0.34823148300417228</v>
      </c>
      <c r="D76" s="121">
        <v>213212379.39000002</v>
      </c>
      <c r="E76" s="123">
        <f>IF(ISBLANK(D76),"  ",IF(F76&gt;0,D76/F76,IF(D76&gt;0,1,0)))</f>
        <v>0.65176851699582783</v>
      </c>
      <c r="F76" s="121">
        <f>F74+F67+F47+F40+F48+F75</f>
        <v>327128994.15999997</v>
      </c>
      <c r="G76" s="124">
        <f>IF(ISBLANK(F76),"  ",IF(F76&gt;0,F76/F76,IF(F76&gt;0,1,0)))</f>
        <v>1</v>
      </c>
      <c r="H76" s="121">
        <v>88560926</v>
      </c>
      <c r="I76" s="122">
        <f>IF(ISBLANK(H76),"  ",IF(L76&gt;0,H76/L76,IF(H76&gt;0,1,0)))</f>
        <v>0.31384981652310434</v>
      </c>
      <c r="J76" s="121">
        <v>193615202</v>
      </c>
      <c r="K76" s="123">
        <f>IF(ISBLANK(J76),"  ",IF(L76&gt;0,J76/L76,IF(J76&gt;0,1,0)))</f>
        <v>0.68615018347689571</v>
      </c>
      <c r="L76" s="121">
        <f>L74+L67+L47+L40+L48+L75</f>
        <v>282176128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hidden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39455355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39455355</v>
      </c>
      <c r="G13" s="56">
        <f>IF(ISBLANK(F13),"  ",IF(F76&gt;0,F13/F76,IF(F13&gt;0,1,0)))</f>
        <v>7.6950755033155779E-2</v>
      </c>
      <c r="H13" s="9">
        <v>75749770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75749770</v>
      </c>
      <c r="M13" s="56">
        <f>IF(ISBLANK(L13),"  ",IF(L76&gt;0,L13/L76,IF(L13&gt;0,1,0)))</f>
        <v>0.14561079063237478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50982229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50982229</v>
      </c>
      <c r="G15" s="65">
        <f>IF(ISBLANK(F15),"  ",IF(F76&gt;0,F15/F76,IF(F15&gt;0,1,0)))</f>
        <v>9.9431902585168735E-2</v>
      </c>
      <c r="H15" s="226">
        <v>21002025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21002025</v>
      </c>
      <c r="M15" s="65">
        <f>IF(ISBLANK(L15),"  ",IF(L76&gt;0,L15/L76,IF(L15&gt;0,1,0)))</f>
        <v>4.0371363043490441E-2</v>
      </c>
      <c r="N15" s="220"/>
    </row>
    <row r="16" spans="1:17" s="200" customFormat="1" ht="44.25" x14ac:dyDescent="0.55000000000000004">
      <c r="A16" s="66" t="s">
        <v>15</v>
      </c>
      <c r="B16" s="207">
        <v>32844547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32844547</v>
      </c>
      <c r="G16" s="56">
        <f>IF(ISBLANK(F16),"  ",IF(F76&gt;0,F16/F76,IF(F16&gt;0,1,0)))</f>
        <v>6.4057532630791725E-2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4194539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4194539</v>
      </c>
      <c r="G17" s="62">
        <f>IF(ISBLANK(F17),"  ",IF(F76&gt;0,F17/F76,IF(F17&gt;0,1,0)))</f>
        <v>8.1807131900351222E-3</v>
      </c>
      <c r="H17" s="224">
        <v>4366084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4366084</v>
      </c>
      <c r="M17" s="62">
        <f>IF(ISBLANK(L17),"  ",IF(L76&gt;0,L17/L76,IF(L17&gt;0,1,0)))</f>
        <v>8.3927508058091981E-3</v>
      </c>
      <c r="N17" s="220"/>
    </row>
    <row r="18" spans="1:14" s="200" customFormat="1" ht="44.25" x14ac:dyDescent="0.55000000000000004">
      <c r="A18" s="68" t="s">
        <v>17</v>
      </c>
      <c r="B18" s="224">
        <v>13943143</v>
      </c>
      <c r="C18" s="58">
        <f t="shared" si="0"/>
        <v>1</v>
      </c>
      <c r="D18" s="69">
        <v>0</v>
      </c>
      <c r="E18" s="54">
        <f t="shared" si="5"/>
        <v>0</v>
      </c>
      <c r="F18" s="44">
        <f t="shared" si="2"/>
        <v>13943143</v>
      </c>
      <c r="G18" s="62">
        <f>IF(ISBLANK(F18),"  ",IF(F76&gt;0,F18/F76,IF(F18&gt;0,1,0)))</f>
        <v>2.7193656764341892E-2</v>
      </c>
      <c r="H18" s="224">
        <v>16635941</v>
      </c>
      <c r="I18" s="58">
        <f t="shared" si="3"/>
        <v>1</v>
      </c>
      <c r="J18" s="69">
        <v>0</v>
      </c>
      <c r="K18" s="60">
        <f t="shared" si="4"/>
        <v>0</v>
      </c>
      <c r="L18" s="44">
        <f t="shared" si="1"/>
        <v>16635941</v>
      </c>
      <c r="M18" s="62">
        <f>IF(ISBLANK(L18),"  ",IF(L76&gt;0,L18/L76,IF(L18&gt;0,1,0)))</f>
        <v>3.1978612237681246E-2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90437584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90437584</v>
      </c>
      <c r="G40" s="82">
        <f>IF(ISBLANK(F40),"  ",IF(F76&gt;0,F40/F76,IF(F40&gt;0,1,0)))</f>
        <v>0.17638265761832453</v>
      </c>
      <c r="H40" s="229">
        <v>96751795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96751795</v>
      </c>
      <c r="M40" s="82">
        <f>IF(ISBLANK(L40),"  ",IF(L76&gt;0,L40/L76,IF(L40&gt;0,1,0)))</f>
        <v>0.18598215367586524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46431227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46431227</v>
      </c>
      <c r="G50" s="56">
        <f>IF(ISBLANK(F50),"  ",IF(F76&gt;0,F50/F76,IF(F50&gt;0,1,0)))</f>
        <v>9.0555970786876674E-2</v>
      </c>
      <c r="H50" s="97">
        <v>49781764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49781764</v>
      </c>
      <c r="M50" s="56">
        <f>IF(ISBLANK(L50),"  ",IF(L76&gt;0,L50/L76,IF(L50&gt;0,1,0)))</f>
        <v>9.5693518476878445E-2</v>
      </c>
      <c r="N50" s="220"/>
    </row>
    <row r="51" spans="1:14" s="200" customFormat="1" ht="44.25" x14ac:dyDescent="0.55000000000000004">
      <c r="A51" s="223" t="s">
        <v>48</v>
      </c>
      <c r="B51" s="226">
        <v>5084440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5084440</v>
      </c>
      <c r="G51" s="62">
        <f>IF(ISBLANK(F51),"  ",IF(F76&gt;0,F51/F76,IF(F51&gt;0,1,0)))</f>
        <v>9.9163091276400512E-3</v>
      </c>
      <c r="H51" s="226">
        <v>4728746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4728746</v>
      </c>
      <c r="M51" s="62">
        <f>IF(ISBLANK(L51),"  ",IF(L76&gt;0,L51/L76,IF(L51&gt;0,1,0)))</f>
        <v>9.089881642672706E-3</v>
      </c>
      <c r="N51" s="220"/>
    </row>
    <row r="52" spans="1:14" s="200" customFormat="1" ht="44.25" x14ac:dyDescent="0.55000000000000004">
      <c r="A52" s="103" t="s">
        <v>49</v>
      </c>
      <c r="B52" s="104">
        <v>786043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786043</v>
      </c>
      <c r="G52" s="62">
        <f>IF(ISBLANK(F52),"  ",IF(F76&gt;0,F52/F76,IF(F52&gt;0,1,0)))</f>
        <v>1.5330391106233075E-3</v>
      </c>
      <c r="H52" s="104">
        <v>767212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767212</v>
      </c>
      <c r="M52" s="62">
        <f>IF(ISBLANK(L52),"  ",IF(L76&gt;0,L52/L76,IF(L52&gt;0,1,0)))</f>
        <v>1.4747813214831612E-3</v>
      </c>
      <c r="N52" s="220"/>
    </row>
    <row r="53" spans="1:14" s="200" customFormat="1" ht="44.25" x14ac:dyDescent="0.55000000000000004">
      <c r="A53" s="103" t="s">
        <v>50</v>
      </c>
      <c r="B53" s="104">
        <v>751081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751081</v>
      </c>
      <c r="G53" s="62">
        <f>IF(ISBLANK(F53),"  ",IF(F76&gt;0,F53/F76,IF(F53&gt;0,1,0)))</f>
        <v>1.4648518570180822E-3</v>
      </c>
      <c r="H53" s="104">
        <v>746982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746982</v>
      </c>
      <c r="M53" s="62">
        <f>IF(ISBLANK(L53),"  ",IF(L76&gt;0,L53/L76,IF(L53&gt;0,1,0)))</f>
        <v>1.4358939916009326E-3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373984.99</v>
      </c>
      <c r="C55" s="58">
        <f t="shared" si="0"/>
        <v>0.16889169709951504</v>
      </c>
      <c r="D55" s="69">
        <v>1840363</v>
      </c>
      <c r="E55" s="60">
        <f t="shared" si="9"/>
        <v>0.83110830290048487</v>
      </c>
      <c r="F55" s="102">
        <f t="shared" si="10"/>
        <v>2214347.9900000002</v>
      </c>
      <c r="G55" s="62">
        <f>IF(ISBLANK(F55),"  ",IF(F76&gt;0,F55/F76,IF(F55&gt;0,1,0)))</f>
        <v>4.3186976707382529E-3</v>
      </c>
      <c r="H55" s="226">
        <v>796280</v>
      </c>
      <c r="I55" s="58">
        <f t="shared" si="11"/>
        <v>0.29820093772937667</v>
      </c>
      <c r="J55" s="69">
        <v>1874000</v>
      </c>
      <c r="K55" s="60">
        <f t="shared" si="12"/>
        <v>0.70179906227062328</v>
      </c>
      <c r="L55" s="102">
        <f t="shared" si="13"/>
        <v>2670280</v>
      </c>
      <c r="M55" s="62">
        <f>IF(ISBLANK(L55),"  ",IF(L76&gt;0,L55/L76,IF(L55&gt;0,1,0)))</f>
        <v>5.1329737636143019E-3</v>
      </c>
      <c r="N55" s="220"/>
    </row>
    <row r="56" spans="1:14" s="202" customFormat="1" ht="45" x14ac:dyDescent="0.6">
      <c r="A56" s="233" t="s">
        <v>53</v>
      </c>
      <c r="B56" s="234">
        <v>53426775.990000002</v>
      </c>
      <c r="C56" s="80">
        <f t="shared" si="0"/>
        <v>0.96670059218493298</v>
      </c>
      <c r="D56" s="91">
        <v>1840363</v>
      </c>
      <c r="E56" s="83">
        <f t="shared" si="9"/>
        <v>3.3299407815066996E-2</v>
      </c>
      <c r="F56" s="107">
        <f>F55+F53+F52+F51+F50+F54</f>
        <v>55267138.990000002</v>
      </c>
      <c r="G56" s="82">
        <f>IF(ISBLANK(F56),"  ",IF(F76&gt;0,F56/F76,IF(F56&gt;0,1,0)))</f>
        <v>0.10778886855289638</v>
      </c>
      <c r="H56" s="234">
        <v>56820984</v>
      </c>
      <c r="I56" s="80">
        <f t="shared" si="11"/>
        <v>0.96807222913630919</v>
      </c>
      <c r="J56" s="91">
        <v>1874000</v>
      </c>
      <c r="K56" s="83">
        <f t="shared" si="12"/>
        <v>3.1927770863690842E-2</v>
      </c>
      <c r="L56" s="102">
        <f t="shared" si="13"/>
        <v>58694984</v>
      </c>
      <c r="M56" s="82">
        <f>IF(ISBLANK(L56),"  ",IF(L76&gt;0,L56/L76,IF(L56&gt;0,1,0)))</f>
        <v>0.11282704919624954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9648255</v>
      </c>
      <c r="E58" s="60">
        <f t="shared" si="9"/>
        <v>1</v>
      </c>
      <c r="F58" s="44">
        <f t="shared" si="14"/>
        <v>9648255</v>
      </c>
      <c r="G58" s="62">
        <f>IF(ISBLANK(F58),"  ",IF(F76&gt;0,F58/F76,IF(F58&gt;0,1,0)))</f>
        <v>1.8817230436842362E-2</v>
      </c>
      <c r="H58" s="224">
        <v>0</v>
      </c>
      <c r="I58" s="58">
        <f t="shared" si="11"/>
        <v>0</v>
      </c>
      <c r="J58" s="69">
        <v>7418000</v>
      </c>
      <c r="K58" s="60">
        <f t="shared" si="12"/>
        <v>1</v>
      </c>
      <c r="L58" s="44">
        <f t="shared" si="13"/>
        <v>7418000</v>
      </c>
      <c r="M58" s="62">
        <f>IF(ISBLANK(L58),"  ",IF(L76&gt;0,L58/L76,IF(L58&gt;0,1,0)))</f>
        <v>1.4259328376983273E-2</v>
      </c>
      <c r="N58" s="220"/>
    </row>
    <row r="59" spans="1:14" s="200" customFormat="1" ht="44.25" x14ac:dyDescent="0.55000000000000004">
      <c r="A59" s="89" t="s">
        <v>56</v>
      </c>
      <c r="B59" s="224">
        <v>1308773</v>
      </c>
      <c r="C59" s="58">
        <f t="shared" si="0"/>
        <v>0.2253587941678255</v>
      </c>
      <c r="D59" s="69">
        <v>4498735</v>
      </c>
      <c r="E59" s="60">
        <f t="shared" si="9"/>
        <v>0.77464120583217444</v>
      </c>
      <c r="F59" s="44">
        <f t="shared" si="14"/>
        <v>5807508</v>
      </c>
      <c r="G59" s="62">
        <f>IF(ISBLANK(F59),"  ",IF(F76&gt;0,F59/F76,IF(F59&gt;0,1,0)))</f>
        <v>1.1326526537680182E-2</v>
      </c>
      <c r="H59" s="224">
        <v>1184366</v>
      </c>
      <c r="I59" s="58">
        <f t="shared" si="11"/>
        <v>0.16582264196486152</v>
      </c>
      <c r="J59" s="69">
        <v>5958000</v>
      </c>
      <c r="K59" s="60">
        <f t="shared" si="12"/>
        <v>0.83417735803513848</v>
      </c>
      <c r="L59" s="44">
        <f t="shared" si="13"/>
        <v>7142366</v>
      </c>
      <c r="M59" s="62">
        <f>IF(ISBLANK(L59),"  ",IF(L76&gt;0,L59/L76,IF(L59&gt;0,1,0)))</f>
        <v>1.3729488026772783E-2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10674007</v>
      </c>
      <c r="E60" s="60">
        <f t="shared" si="9"/>
        <v>1</v>
      </c>
      <c r="F60" s="78">
        <f t="shared" si="14"/>
        <v>10674007</v>
      </c>
      <c r="G60" s="62">
        <f>IF(ISBLANK(F60),"  ",IF(F76&gt;0,F60/F76,IF(F60&gt;0,1,0)))</f>
        <v>2.0817779940877228E-2</v>
      </c>
      <c r="H60" s="228">
        <v>0</v>
      </c>
      <c r="I60" s="58">
        <f t="shared" si="11"/>
        <v>0</v>
      </c>
      <c r="J60" s="77">
        <v>12623000</v>
      </c>
      <c r="K60" s="60">
        <f t="shared" si="12"/>
        <v>1</v>
      </c>
      <c r="L60" s="78">
        <f t="shared" si="13"/>
        <v>12623000</v>
      </c>
      <c r="M60" s="62">
        <f>IF(ISBLANK(L60),"  ",IF(L76&gt;0,L60/L76,IF(L60&gt;0,1,0)))</f>
        <v>2.4264694271051476E-2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12930603</v>
      </c>
      <c r="E63" s="60">
        <f t="shared" si="9"/>
        <v>1</v>
      </c>
      <c r="F63" s="44">
        <f t="shared" si="14"/>
        <v>12930603</v>
      </c>
      <c r="G63" s="62">
        <f>IF(ISBLANK(F63),"  ",IF(F76&gt;0,F63/F76,IF(F63&gt;0,1,0)))</f>
        <v>2.5218874950789043E-2</v>
      </c>
      <c r="H63" s="224">
        <v>0</v>
      </c>
      <c r="I63" s="58">
        <f t="shared" si="11"/>
        <v>0</v>
      </c>
      <c r="J63" s="69">
        <v>11803955</v>
      </c>
      <c r="K63" s="60">
        <f t="shared" si="12"/>
        <v>1</v>
      </c>
      <c r="L63" s="44">
        <f t="shared" si="13"/>
        <v>11803955</v>
      </c>
      <c r="M63" s="62">
        <f>IF(ISBLANK(L63),"  ",IF(L76&gt;0,L63/L76,IF(L63&gt;0,1,0)))</f>
        <v>2.2690276421155779E-2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1038045</v>
      </c>
      <c r="E64" s="60">
        <f t="shared" si="9"/>
        <v>1</v>
      </c>
      <c r="F64" s="44">
        <f t="shared" si="14"/>
        <v>1038045</v>
      </c>
      <c r="G64" s="62">
        <f>IF(ISBLANK(F64),"  ",IF(F76&gt;0,F64/F76,IF(F64&gt;0,1,0)))</f>
        <v>2.0245248460796306E-3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265273121</v>
      </c>
      <c r="E65" s="60">
        <f t="shared" si="9"/>
        <v>1</v>
      </c>
      <c r="F65" s="44">
        <f t="shared" si="14"/>
        <v>265273121</v>
      </c>
      <c r="G65" s="62">
        <f>IF(ISBLANK(F65),"  ",IF(F76&gt;0,F65/F76,IF(F65&gt;0,1,0)))</f>
        <v>0.51736873108736925</v>
      </c>
      <c r="H65" s="224">
        <v>0</v>
      </c>
      <c r="I65" s="58">
        <f t="shared" si="11"/>
        <v>0</v>
      </c>
      <c r="J65" s="69">
        <v>263435000</v>
      </c>
      <c r="K65" s="60">
        <f t="shared" si="12"/>
        <v>1</v>
      </c>
      <c r="L65" s="44">
        <f t="shared" si="13"/>
        <v>263435000</v>
      </c>
      <c r="M65" s="62">
        <f>IF(ISBLANK(L65),"  ",IF(L76&gt;0,L65/L76,IF(L65&gt;0,1,0)))</f>
        <v>0.50639069439075068</v>
      </c>
      <c r="N65" s="220"/>
    </row>
    <row r="66" spans="1:14" s="200" customFormat="1" ht="44.25" x14ac:dyDescent="0.55000000000000004">
      <c r="A66" s="231" t="s">
        <v>63</v>
      </c>
      <c r="B66" s="224">
        <v>515806</v>
      </c>
      <c r="C66" s="58">
        <f t="shared" si="0"/>
        <v>1.9771262417218386E-2</v>
      </c>
      <c r="D66" s="69">
        <v>25572867</v>
      </c>
      <c r="E66" s="60">
        <f t="shared" si="9"/>
        <v>0.98022873758278162</v>
      </c>
      <c r="F66" s="44">
        <f t="shared" si="14"/>
        <v>26088673</v>
      </c>
      <c r="G66" s="62">
        <f>IF(ISBLANK(F66),"  ",IF(F76&gt;0,F66/F76,IF(F66&gt;0,1,0)))</f>
        <v>5.0881384419506688E-2</v>
      </c>
      <c r="H66" s="224">
        <v>483755</v>
      </c>
      <c r="I66" s="58">
        <f t="shared" si="11"/>
        <v>1.8213149437958372E-2</v>
      </c>
      <c r="J66" s="69">
        <v>26077000</v>
      </c>
      <c r="K66" s="60">
        <f t="shared" si="12"/>
        <v>0.98178685056204162</v>
      </c>
      <c r="L66" s="44">
        <f t="shared" si="13"/>
        <v>26560755</v>
      </c>
      <c r="M66" s="62">
        <f>IF(ISBLANK(L66),"  ",IF(L76&gt;0,L66/L76,IF(L66&gt;0,1,0)))</f>
        <v>5.1056690143650621E-2</v>
      </c>
      <c r="N66" s="220"/>
    </row>
    <row r="67" spans="1:14" s="202" customFormat="1" ht="45" x14ac:dyDescent="0.6">
      <c r="A67" s="235" t="s">
        <v>64</v>
      </c>
      <c r="B67" s="232">
        <v>55251354.990000002</v>
      </c>
      <c r="C67" s="80">
        <f t="shared" si="0"/>
        <v>0.14286901313951464</v>
      </c>
      <c r="D67" s="91">
        <v>331475996</v>
      </c>
      <c r="E67" s="83">
        <f t="shared" si="9"/>
        <v>0.85713098686048539</v>
      </c>
      <c r="F67" s="232">
        <f>F66+F65+F64+F63+F62+F61+F60+F59+F58+F57+F56</f>
        <v>386727350.99000001</v>
      </c>
      <c r="G67" s="82">
        <f>IF(ISBLANK(F67),"  ",IF(F76&gt;0,F67/F76,IF(F67&gt;0,1,0)))</f>
        <v>0.75424392077204083</v>
      </c>
      <c r="H67" s="232">
        <v>58489105</v>
      </c>
      <c r="I67" s="80">
        <f t="shared" si="11"/>
        <v>0.15087029944382202</v>
      </c>
      <c r="J67" s="91">
        <v>329188955</v>
      </c>
      <c r="K67" s="83">
        <f t="shared" si="12"/>
        <v>0.84912970055617798</v>
      </c>
      <c r="L67" s="232">
        <f>L66+L65+L64+L63+L62+L61+L60+L59+L58+L57+L56</f>
        <v>387678060</v>
      </c>
      <c r="M67" s="82">
        <f>IF(ISBLANK(L67),"  ",IF(L76&gt;0,L67/L76,IF(L67&gt;0,1,0)))</f>
        <v>0.74521822082661415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35570190</v>
      </c>
      <c r="E73" s="60">
        <f>IF(ISBLANK(D73),"  ",IF(F73&gt;0,D73/F73,IF(D73&gt;0,1,0)))</f>
        <v>1</v>
      </c>
      <c r="F73" s="44">
        <f>D73+B73</f>
        <v>35570190</v>
      </c>
      <c r="G73" s="62">
        <f>IF(ISBLANK(F73),"  ",IF(F76&gt;0,F73/F76,IF(F73&gt;0,1,0)))</f>
        <v>6.9373421609634667E-2</v>
      </c>
      <c r="H73" s="224">
        <v>0</v>
      </c>
      <c r="I73" s="58">
        <f>IF(ISBLANK(H73),"  ",IF(L73&gt;0,H73/L73,IF(H73&gt;0,1,0)))</f>
        <v>0</v>
      </c>
      <c r="J73" s="69">
        <v>35791000</v>
      </c>
      <c r="K73" s="60">
        <f>IF(ISBLANK(J73),"  ",IF(L73&gt;0,J73/L73,IF(J73&gt;0,1,0)))</f>
        <v>1</v>
      </c>
      <c r="L73" s="44">
        <f>J73+H73</f>
        <v>35791000</v>
      </c>
      <c r="M73" s="62">
        <f>IF(ISBLANK(L73),"  ",IF(L76&gt;0,L73/L76,IF(L73&gt;0,1,0)))</f>
        <v>6.8799625497520667E-2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35570190</v>
      </c>
      <c r="E74" s="83">
        <f>IF(ISBLANK(D74),"  ",IF(F74&gt;0,D74/F74,IF(D74&gt;0,1,0)))</f>
        <v>1</v>
      </c>
      <c r="F74" s="118">
        <f>F73+F72+F71+F70+F69</f>
        <v>35570190</v>
      </c>
      <c r="G74" s="82">
        <f>IF(ISBLANK(F74),"  ",IF(F76&gt;0,F74/F76,IF(F74&gt;0,1,0)))</f>
        <v>6.9373421609634667E-2</v>
      </c>
      <c r="H74" s="117">
        <v>0</v>
      </c>
      <c r="I74" s="80">
        <f>IF(ISBLANK(H74),"  ",IF(L74&gt;0,H74/L74,IF(H74&gt;0,1,0)))</f>
        <v>0</v>
      </c>
      <c r="J74" s="95">
        <v>35791000</v>
      </c>
      <c r="K74" s="83">
        <f>IF(ISBLANK(J74),"  ",IF(L74&gt;0,J74/L74,IF(J74&gt;0,1,0)))</f>
        <v>1</v>
      </c>
      <c r="L74" s="118">
        <f>L73+L72+L71+L70+L69</f>
        <v>35791000</v>
      </c>
      <c r="M74" s="82">
        <f>IF(ISBLANK(L74),"  ",IF(L76&gt;0,L74/L76,IF(L74&gt;0,1,0)))</f>
        <v>6.8799625497520667E-2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145688938.99000001</v>
      </c>
      <c r="C76" s="122">
        <f t="shared" si="0"/>
        <v>0.28414074224550429</v>
      </c>
      <c r="D76" s="121">
        <v>367046186</v>
      </c>
      <c r="E76" s="123">
        <f>IF(ISBLANK(D76),"  ",IF(F76&gt;0,D76/F76,IF(D76&gt;0,1,0)))</f>
        <v>0.71585925775449577</v>
      </c>
      <c r="F76" s="121">
        <f>F74+F67+F47+F40+F48+F75</f>
        <v>512735124.99000001</v>
      </c>
      <c r="G76" s="124">
        <f>IF(ISBLANK(F76),"  ",IF(F76&gt;0,F76/F76,IF(F76&gt;0,1,0)))</f>
        <v>1</v>
      </c>
      <c r="H76" s="121">
        <v>155240900</v>
      </c>
      <c r="I76" s="122">
        <f>IF(ISBLANK(H76),"  ",IF(L76&gt;0,H76/L76,IF(H76&gt;0,1,0)))</f>
        <v>0.2984134498029688</v>
      </c>
      <c r="J76" s="121">
        <v>364979955</v>
      </c>
      <c r="K76" s="123">
        <f>IF(ISBLANK(J76),"  ",IF(L76&gt;0,J76/L76,IF(J76&gt;0,1,0)))</f>
        <v>0.7015865501970312</v>
      </c>
      <c r="L76" s="121">
        <f>L74+L67+L47+L40+L48+L75</f>
        <v>520220855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35896171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35896171</v>
      </c>
      <c r="G13" s="56">
        <f>IF(ISBLANK(F13),"  ",IF(F76&gt;0,F13/F76,IF(F13&gt;0,1,0)))</f>
        <v>0.26323005824599399</v>
      </c>
      <c r="H13" s="9">
        <v>67678648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67678648</v>
      </c>
      <c r="M13" s="56">
        <f>IF(ISBLANK(L13),"  ",IF(L76&gt;0,L13/L76,IF(L13&gt;0,1,0)))</f>
        <v>0.51839115531038893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34811871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34811871</v>
      </c>
      <c r="G15" s="65">
        <f>IF(ISBLANK(F15),"  ",IF(F76&gt;0,F15/F76,IF(F15&gt;0,1,0)))</f>
        <v>0.25527878254708641</v>
      </c>
      <c r="H15" s="226">
        <v>5580285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5580285</v>
      </c>
      <c r="M15" s="65">
        <f>IF(ISBLANK(L15),"  ",IF(L76&gt;0,L15/L76,IF(L15&gt;0,1,0)))</f>
        <v>4.2742733101158191E-2</v>
      </c>
      <c r="N15" s="220"/>
    </row>
    <row r="16" spans="1:17" s="200" customFormat="1" ht="44.25" x14ac:dyDescent="0.55000000000000004">
      <c r="A16" s="66" t="s">
        <v>15</v>
      </c>
      <c r="B16" s="207">
        <v>29883535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29883535</v>
      </c>
      <c r="G16" s="56">
        <f>IF(ISBLANK(F16),"  ",IF(F76&gt;0,F16/F76,IF(F16&gt;0,1,0)))</f>
        <v>0.21913882287462358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2953086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2953086</v>
      </c>
      <c r="G17" s="62">
        <f>IF(ISBLANK(F17),"  ",IF(F76&gt;0,F17/F76,IF(F17&gt;0,1,0)))</f>
        <v>2.1655262333841383E-2</v>
      </c>
      <c r="H17" s="224">
        <v>3073860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3073860</v>
      </c>
      <c r="M17" s="62">
        <f>IF(ISBLANK(L17),"  ",IF(L76&gt;0,L17/L76,IF(L17&gt;0,1,0)))</f>
        <v>2.3544528204263063E-2</v>
      </c>
      <c r="N17" s="220"/>
    </row>
    <row r="18" spans="1:14" s="200" customFormat="1" ht="44.25" x14ac:dyDescent="0.55000000000000004">
      <c r="A18" s="68" t="s">
        <v>17</v>
      </c>
      <c r="B18" s="224">
        <v>1975250</v>
      </c>
      <c r="C18" s="58">
        <f t="shared" si="0"/>
        <v>1</v>
      </c>
      <c r="D18" s="69">
        <v>0</v>
      </c>
      <c r="E18" s="54">
        <f t="shared" si="5"/>
        <v>0</v>
      </c>
      <c r="F18" s="44">
        <f t="shared" si="2"/>
        <v>1975250</v>
      </c>
      <c r="G18" s="62">
        <f>IF(ISBLANK(F18),"  ",IF(F76&gt;0,F18/F76,IF(F18&gt;0,1,0)))</f>
        <v>1.4484697338621426E-2</v>
      </c>
      <c r="H18" s="224">
        <v>2506425</v>
      </c>
      <c r="I18" s="58">
        <f t="shared" si="3"/>
        <v>1</v>
      </c>
      <c r="J18" s="69">
        <v>0</v>
      </c>
      <c r="K18" s="60">
        <f t="shared" si="4"/>
        <v>0</v>
      </c>
      <c r="L18" s="44">
        <f t="shared" si="1"/>
        <v>2506425</v>
      </c>
      <c r="M18" s="62">
        <f>IF(ISBLANK(L18),"  ",IF(L76&gt;0,L18/L76,IF(L18&gt;0,1,0)))</f>
        <v>1.9198204896895124E-2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70708042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70708042</v>
      </c>
      <c r="G40" s="82">
        <f>IF(ISBLANK(F40),"  ",IF(F76&gt;0,F40/F76,IF(F40&gt;0,1,0)))</f>
        <v>0.51850884079308035</v>
      </c>
      <c r="H40" s="229">
        <v>73258933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73258933</v>
      </c>
      <c r="M40" s="82">
        <f>IF(ISBLANK(L40),"  ",IF(L76&gt;0,L40/L76,IF(L40&gt;0,1,0)))</f>
        <v>0.5611338884115471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4937774</v>
      </c>
      <c r="C59" s="58">
        <f t="shared" si="0"/>
        <v>0.70832209004642976</v>
      </c>
      <c r="D59" s="69">
        <v>2033311.71</v>
      </c>
      <c r="E59" s="60">
        <f t="shared" si="9"/>
        <v>0.29167790995357018</v>
      </c>
      <c r="F59" s="44">
        <f t="shared" si="14"/>
        <v>6971085.71</v>
      </c>
      <c r="G59" s="62">
        <f>IF(ISBLANK(F59),"  ",IF(F76&gt;0,F59/F76,IF(F59&gt;0,1,0)))</f>
        <v>5.1119638846191043E-2</v>
      </c>
      <c r="H59" s="224">
        <v>4926173</v>
      </c>
      <c r="I59" s="58">
        <f t="shared" si="11"/>
        <v>0.79120400284412273</v>
      </c>
      <c r="J59" s="69">
        <v>1300000</v>
      </c>
      <c r="K59" s="60">
        <f t="shared" si="12"/>
        <v>0.20879599715587729</v>
      </c>
      <c r="L59" s="44">
        <f t="shared" si="13"/>
        <v>6226173</v>
      </c>
      <c r="M59" s="62">
        <f>IF(ISBLANK(L59),"  ",IF(L76&gt;0,L59/L76,IF(L59&gt;0,1,0)))</f>
        <v>4.7689974755883865E-2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19338821.620000001</v>
      </c>
      <c r="E60" s="60">
        <f t="shared" si="9"/>
        <v>1</v>
      </c>
      <c r="F60" s="78">
        <f t="shared" si="14"/>
        <v>19338821.620000001</v>
      </c>
      <c r="G60" s="62">
        <f>IF(ISBLANK(F60),"  ",IF(F76&gt;0,F60/F76,IF(F60&gt;0,1,0)))</f>
        <v>0.1418134302246746</v>
      </c>
      <c r="H60" s="228">
        <v>0</v>
      </c>
      <c r="I60" s="58">
        <f t="shared" si="11"/>
        <v>0</v>
      </c>
      <c r="J60" s="77">
        <v>13000000</v>
      </c>
      <c r="K60" s="60">
        <f t="shared" si="12"/>
        <v>1</v>
      </c>
      <c r="L60" s="78">
        <f t="shared" si="13"/>
        <v>13000000</v>
      </c>
      <c r="M60" s="62">
        <f>IF(ISBLANK(L60),"  ",IF(L76&gt;0,L60/L76,IF(L60&gt;0,1,0)))</f>
        <v>9.9574758334933872E-2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169846.99</v>
      </c>
      <c r="E64" s="60">
        <f t="shared" si="9"/>
        <v>1</v>
      </c>
      <c r="F64" s="44">
        <f t="shared" si="14"/>
        <v>169846.99</v>
      </c>
      <c r="G64" s="62">
        <f>IF(ISBLANK(F64),"  ",IF(F76&gt;0,F64/F76,IF(F64&gt;0,1,0)))</f>
        <v>1.2455042369451258E-3</v>
      </c>
      <c r="H64" s="224">
        <v>0</v>
      </c>
      <c r="I64" s="58">
        <f t="shared" si="11"/>
        <v>0</v>
      </c>
      <c r="J64" s="69">
        <v>120000</v>
      </c>
      <c r="K64" s="60">
        <f t="shared" si="12"/>
        <v>1</v>
      </c>
      <c r="L64" s="44">
        <f t="shared" si="13"/>
        <v>120000</v>
      </c>
      <c r="M64" s="62">
        <f>IF(ISBLANK(L64),"  ",IF(L76&gt;0,L64/L76,IF(L64&gt;0,1,0)))</f>
        <v>9.1915161539938954E-4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8684655.2400000002</v>
      </c>
      <c r="E65" s="60">
        <f t="shared" si="9"/>
        <v>1</v>
      </c>
      <c r="F65" s="44">
        <f t="shared" si="14"/>
        <v>8684655.2400000002</v>
      </c>
      <c r="G65" s="62">
        <f>IF(ISBLANK(F65),"  ",IF(F76&gt;0,F65/F76,IF(F65&gt;0,1,0)))</f>
        <v>6.3685408247904127E-2</v>
      </c>
      <c r="H65" s="224">
        <v>0</v>
      </c>
      <c r="I65" s="58">
        <f t="shared" si="11"/>
        <v>0</v>
      </c>
      <c r="J65" s="69">
        <v>8550000</v>
      </c>
      <c r="K65" s="60">
        <f t="shared" si="12"/>
        <v>1</v>
      </c>
      <c r="L65" s="44">
        <f t="shared" si="13"/>
        <v>8550000</v>
      </c>
      <c r="M65" s="62">
        <f>IF(ISBLANK(L65),"  ",IF(L76&gt;0,L65/L76,IF(L65&gt;0,1,0)))</f>
        <v>6.5489552597206513E-2</v>
      </c>
      <c r="N65" s="220"/>
    </row>
    <row r="66" spans="1:14" s="200" customFormat="1" ht="44.25" x14ac:dyDescent="0.55000000000000004">
      <c r="A66" s="231" t="s">
        <v>63</v>
      </c>
      <c r="B66" s="224">
        <v>758584</v>
      </c>
      <c r="C66" s="58">
        <f t="shared" si="0"/>
        <v>6.2437108317970211E-2</v>
      </c>
      <c r="D66" s="69">
        <v>11390985.710000001</v>
      </c>
      <c r="E66" s="60">
        <f t="shared" si="9"/>
        <v>0.93756289168202978</v>
      </c>
      <c r="F66" s="44">
        <f t="shared" si="14"/>
        <v>12149569.710000001</v>
      </c>
      <c r="G66" s="62">
        <f>IF(ISBLANK(F66),"  ",IF(F76&gt;0,F66/F76,IF(F66&gt;0,1,0)))</f>
        <v>8.9093957749060884E-2</v>
      </c>
      <c r="H66" s="224">
        <v>1881794</v>
      </c>
      <c r="I66" s="58">
        <f t="shared" si="11"/>
        <v>0.22450969327091552</v>
      </c>
      <c r="J66" s="69">
        <v>6500000</v>
      </c>
      <c r="K66" s="60">
        <f t="shared" si="12"/>
        <v>0.77549030672908448</v>
      </c>
      <c r="L66" s="44">
        <f t="shared" si="13"/>
        <v>8381794</v>
      </c>
      <c r="M66" s="62">
        <f>IF(ISBLANK(L66),"  ",IF(L76&gt;0,L66/L76,IF(L66&gt;0,1,0)))</f>
        <v>6.4201162458707592E-2</v>
      </c>
      <c r="N66" s="220"/>
    </row>
    <row r="67" spans="1:14" s="202" customFormat="1" ht="45" x14ac:dyDescent="0.6">
      <c r="A67" s="235" t="s">
        <v>64</v>
      </c>
      <c r="B67" s="232">
        <v>5696358</v>
      </c>
      <c r="C67" s="80">
        <f t="shared" si="0"/>
        <v>0.12039481962600099</v>
      </c>
      <c r="D67" s="91">
        <v>41617621.270000003</v>
      </c>
      <c r="E67" s="83">
        <f t="shared" si="9"/>
        <v>0.87960518037399904</v>
      </c>
      <c r="F67" s="232">
        <f>F66+F65+F64+F63+F62+F61+F60+F59+F58+F57+F56</f>
        <v>47313979.270000003</v>
      </c>
      <c r="G67" s="82">
        <f>IF(ISBLANK(F67),"  ",IF(F76&gt;0,F67/F76,IF(F67&gt;0,1,0)))</f>
        <v>0.34695793930477581</v>
      </c>
      <c r="H67" s="232">
        <v>6807967</v>
      </c>
      <c r="I67" s="80">
        <f t="shared" si="11"/>
        <v>0.1876612049401776</v>
      </c>
      <c r="J67" s="91">
        <v>29470000</v>
      </c>
      <c r="K67" s="83">
        <f t="shared" si="12"/>
        <v>0.81233879505982243</v>
      </c>
      <c r="L67" s="232">
        <f>L66+L65+L64+L63+L62+L61+L60+L59+L58+L57+L56</f>
        <v>36277967</v>
      </c>
      <c r="M67" s="82">
        <f>IF(ISBLANK(L67),"  ",IF(L76&gt;0,L67/L76,IF(L67&gt;0,1,0)))</f>
        <v>0.27787459976213125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9784823</v>
      </c>
      <c r="C73" s="58">
        <f t="shared" si="0"/>
        <v>0.5333481485248569</v>
      </c>
      <c r="D73" s="69">
        <v>8561210.5</v>
      </c>
      <c r="E73" s="60">
        <f>IF(ISBLANK(D73),"  ",IF(F73&gt;0,D73/F73,IF(D73&gt;0,1,0)))</f>
        <v>0.4666518514751431</v>
      </c>
      <c r="F73" s="44">
        <f>D73+B73</f>
        <v>18346033.5</v>
      </c>
      <c r="G73" s="62">
        <f>IF(ISBLANK(F73),"  ",IF(F76&gt;0,F73/F76,IF(F73&gt;0,1,0)))</f>
        <v>0.13453321990214379</v>
      </c>
      <c r="H73" s="224">
        <v>13018275</v>
      </c>
      <c r="I73" s="58">
        <f>IF(ISBLANK(H73),"  ",IF(L73&gt;0,H73/L73,IF(H73&gt;0,1,0)))</f>
        <v>0.61937885007213955</v>
      </c>
      <c r="J73" s="69">
        <v>8000000</v>
      </c>
      <c r="K73" s="60">
        <f>IF(ISBLANK(J73),"  ",IF(L73&gt;0,J73/L73,IF(J73&gt;0,1,0)))</f>
        <v>0.38062114992786039</v>
      </c>
      <c r="L73" s="44">
        <f>J73+H73</f>
        <v>21018275</v>
      </c>
      <c r="M73" s="62">
        <f>IF(ISBLANK(L73),"  ",IF(L76&gt;0,L73/L76,IF(L73&gt;0,1,0)))</f>
        <v>0.16099151182632171</v>
      </c>
    </row>
    <row r="74" spans="1:14" s="202" customFormat="1" ht="45" x14ac:dyDescent="0.6">
      <c r="A74" s="230" t="s">
        <v>71</v>
      </c>
      <c r="B74" s="117">
        <v>9784823</v>
      </c>
      <c r="C74" s="80">
        <f t="shared" si="0"/>
        <v>0.5333481485248569</v>
      </c>
      <c r="D74" s="95">
        <v>8561210.5</v>
      </c>
      <c r="E74" s="83">
        <f>IF(ISBLANK(D74),"  ",IF(F74&gt;0,D74/F74,IF(D74&gt;0,1,0)))</f>
        <v>0.4666518514751431</v>
      </c>
      <c r="F74" s="118">
        <f>F73+F72+F71+F70+F69</f>
        <v>18346033.5</v>
      </c>
      <c r="G74" s="82">
        <f>IF(ISBLANK(F74),"  ",IF(F76&gt;0,F74/F76,IF(F74&gt;0,1,0)))</f>
        <v>0.13453321990214379</v>
      </c>
      <c r="H74" s="117">
        <v>13018275</v>
      </c>
      <c r="I74" s="80">
        <f>IF(ISBLANK(H74),"  ",IF(L74&gt;0,H74/L74,IF(H74&gt;0,1,0)))</f>
        <v>0.61937885007213955</v>
      </c>
      <c r="J74" s="95">
        <v>8000000</v>
      </c>
      <c r="K74" s="83">
        <f>IF(ISBLANK(J74),"  ",IF(L74&gt;0,J74/L74,IF(J74&gt;0,1,0)))</f>
        <v>0.38062114992786039</v>
      </c>
      <c r="L74" s="118">
        <f>L73+L72+L71+L70+L69</f>
        <v>21018275</v>
      </c>
      <c r="M74" s="82">
        <f>IF(ISBLANK(L74),"  ",IF(L76&gt;0,L74/L76,IF(L74&gt;0,1,0)))</f>
        <v>0.16099151182632171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86189223</v>
      </c>
      <c r="C76" s="122">
        <f t="shared" si="0"/>
        <v>0.63203382306338363</v>
      </c>
      <c r="D76" s="121">
        <v>50178831.770000003</v>
      </c>
      <c r="E76" s="123">
        <f>IF(ISBLANK(D76),"  ",IF(F76&gt;0,D76/F76,IF(D76&gt;0,1,0)))</f>
        <v>0.36796617693661626</v>
      </c>
      <c r="F76" s="121">
        <f>F74+F67+F47+F40+F48+F75</f>
        <v>136368054.77000001</v>
      </c>
      <c r="G76" s="124">
        <f>IF(ISBLANK(F76),"  ",IF(F76&gt;0,F76/F76,IF(F76&gt;0,1,0)))</f>
        <v>1</v>
      </c>
      <c r="H76" s="121">
        <v>93085175</v>
      </c>
      <c r="I76" s="122">
        <f>IF(ISBLANK(H76),"  ",IF(L76&gt;0,H76/L76,IF(H76&gt;0,1,0)))</f>
        <v>0.71299490809154065</v>
      </c>
      <c r="J76" s="121">
        <v>37470000</v>
      </c>
      <c r="K76" s="123">
        <f>IF(ISBLANK(J76),"  ",IF(L76&gt;0,J76/L76,IF(J76&gt;0,1,0)))</f>
        <v>0.28700509190845941</v>
      </c>
      <c r="L76" s="121">
        <f>L74+L67+L47+L40+L48+L75</f>
        <v>130555175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52.140625" style="129" customWidth="1"/>
    <col min="5" max="5" width="45.5703125" style="128" customWidth="1"/>
    <col min="6" max="6" width="50.285156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50.28515625" style="129" customWidth="1"/>
    <col min="11" max="11" width="45.5703125" style="128" customWidth="1"/>
    <col min="12" max="12" width="50.285156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107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'ULS Summary'!B13-ULSBoard!B13+LSU!B13+LSUA!B13+LSUS!B13+SUBR!B13+SUNO!B13</f>
        <v>204269622</v>
      </c>
      <c r="C13" s="52">
        <f t="shared" ref="C13:C76" si="0">IF(ISBLANK(B13),"  ",IF(F13&gt;0,B13/F13,IF(B13&gt;0,1,0)))</f>
        <v>1</v>
      </c>
      <c r="D13" s="53">
        <f>'ULS Summary'!D13-ULSBoard!D13+LSU!D13+LSUA!D13+LSUS!D13+SUBR!D13+SUNO!D13</f>
        <v>0</v>
      </c>
      <c r="E13" s="54">
        <f>IF(ISBLANK(D13),"  ",IF(F13&gt;0,D13/F13,IF(D13&gt;0,1,0)))</f>
        <v>0</v>
      </c>
      <c r="F13" s="55">
        <f>D13+B13</f>
        <v>204269622</v>
      </c>
      <c r="G13" s="56">
        <f>IF(ISBLANK(F13),"  ",IF(F76&gt;0,F13/F76,IF(F13&gt;0,1,0)))</f>
        <v>7.5962113519002408E-2</v>
      </c>
      <c r="H13" s="9">
        <f>'ULS Summary'!H13-ULSBoard!H13+LSU!H13+LSUA!H13+LSUS!H13+SUBR!H13+SUNO!H13</f>
        <v>362566596</v>
      </c>
      <c r="I13" s="52">
        <f>IF(ISBLANK(H13),"  ",IF(L13&gt;0,H13/L13,IF(H13&gt;0,1,0)))</f>
        <v>1</v>
      </c>
      <c r="J13" s="53">
        <f>'ULS Summary'!J13-ULSBoard!J13+LSU!J13+LSUA!J13+LSUS!J13+SUBR!J13+SUNO!J13</f>
        <v>0</v>
      </c>
      <c r="K13" s="54">
        <f>IF(ISBLANK(J13),"  ",IF(L13&gt;0,J13/L13,IF(J13&gt;0,1,0)))</f>
        <v>0</v>
      </c>
      <c r="L13" s="55">
        <f t="shared" ref="L13:L34" si="1">J13+H13</f>
        <v>362566596</v>
      </c>
      <c r="M13" s="56">
        <f>IF(ISBLANK(L13),"  ",IF(L76&gt;0,L13/L76,IF(L13&gt;0,1,0)))</f>
        <v>0.13315983754877705</v>
      </c>
      <c r="N13" s="57"/>
    </row>
    <row r="14" spans="1:17" s="11" customFormat="1" ht="44.25" x14ac:dyDescent="0.55000000000000004">
      <c r="A14" s="21" t="s">
        <v>13</v>
      </c>
      <c r="B14" s="9">
        <f>'ULS Summary'!B14-ULSBoard!B14+LSU!B14+LSUA!B14+LSUS!B14+SUBR!B14+SUNO!B14</f>
        <v>0</v>
      </c>
      <c r="C14" s="58">
        <f t="shared" si="0"/>
        <v>0</v>
      </c>
      <c r="D14" s="53">
        <f>'ULS Summary'!D14-ULSBoard!D14+LSU!D14+LSUA!D14+LSUS!D14+SUBR!D14+SUNO!D14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'ULS Summary'!H14-ULSBoard!H14+LSU!H14+LSUA!H14+LSUS!H14+SUBR!H14+SUNO!H14</f>
        <v>0</v>
      </c>
      <c r="I14" s="58">
        <f>IF(ISBLANK(H14),"  ",IF(L14&gt;0,H14/L14,IF(H14&gt;0,1,0)))</f>
        <v>0</v>
      </c>
      <c r="J14" s="53">
        <f>'ULS Summary'!J14-ULSBoard!J14+LSU!J14+LSUA!J14+LSUS!J14+SUBR!J14+SUNO!J14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9">
        <f>'ULS Summary'!B15-ULSBoard!B15+LSU!B15+LSUA!B15+LSUS!B15+SUBR!B15+SUNO!B15</f>
        <v>200719295.18000001</v>
      </c>
      <c r="C15" s="137">
        <f t="shared" si="0"/>
        <v>0.99611399538776302</v>
      </c>
      <c r="D15" s="53">
        <f>'ULS Summary'!D15-ULSBoard!D15+LSU!D15+LSUA!D15+LSUS!D15+SUBR!D15+SUNO!D15</f>
        <v>783039</v>
      </c>
      <c r="E15" s="64">
        <f>IF(ISBLANK(D15),"  ",IF(F15&gt;0,D15/F15,IF(D15&gt;0,1,0)))</f>
        <v>3.8860046122369935E-3</v>
      </c>
      <c r="F15" s="48">
        <f>D15+B15</f>
        <v>201502334.18000001</v>
      </c>
      <c r="G15" s="65">
        <f>IF(ISBLANK(F15),"  ",IF(F76&gt;0,F15/F76,IF(F15&gt;0,1,0)))</f>
        <v>7.4933037195932736E-2</v>
      </c>
      <c r="H15" s="9">
        <f>'ULS Summary'!H15-ULSBoard!H15+LSU!H15+LSUA!H15+LSUS!H15+SUBR!H15+SUNO!H15</f>
        <v>35547111</v>
      </c>
      <c r="I15" s="137">
        <f>IF(ISBLANK(H15),"  ",IF(L15&gt;0,H15/L15,IF(H15&gt;0,1,0)))</f>
        <v>1</v>
      </c>
      <c r="J15" s="53">
        <f>'ULS Summary'!J15-ULSBoard!J15+LSU!J15+LSUA!J15+LSUS!J15+SUBR!J15+SUNO!J15</f>
        <v>0</v>
      </c>
      <c r="K15" s="64">
        <f>IF(ISBLANK(J15),"  ",IF(L15&gt;0,J15/L15,IF(J15&gt;0,1,0)))</f>
        <v>0</v>
      </c>
      <c r="L15" s="48">
        <f t="shared" si="1"/>
        <v>35547111</v>
      </c>
      <c r="M15" s="65">
        <f>IF(ISBLANK(L15),"  ",IF(L76&gt;0,L15/L76,IF(L15&gt;0,1,0)))</f>
        <v>1.3055387833048873E-2</v>
      </c>
      <c r="N15" s="35"/>
    </row>
    <row r="16" spans="1:17" s="11" customFormat="1" ht="44.25" x14ac:dyDescent="0.55000000000000004">
      <c r="A16" s="66" t="s">
        <v>15</v>
      </c>
      <c r="B16" s="9">
        <f>'ULS Summary'!B16-ULSBoard!B16+LSU!B16+LSUA!B16+LSUS!B16+SUBR!B16+SUNO!B16</f>
        <v>168038012.18000001</v>
      </c>
      <c r="C16" s="52">
        <f t="shared" si="0"/>
        <v>1</v>
      </c>
      <c r="D16" s="53">
        <f>'ULS Summary'!D16-ULSBoard!D16+LSU!D16+LSUA!D16+LSUS!D16+SUBR!D16+SUNO!D16</f>
        <v>0</v>
      </c>
      <c r="E16" s="54">
        <f>IF(ISBLANK(D16),"  ",IF(F16&gt;0,D16/F16,IF(D16&gt;0,1,0)))</f>
        <v>0</v>
      </c>
      <c r="F16" s="67">
        <f t="shared" ref="F16:F39" si="2">D16+B16</f>
        <v>168038012.18000001</v>
      </c>
      <c r="G16" s="56">
        <f>IF(ISBLANK(F16),"  ",IF(F76&gt;0,F16/F76,IF(F16&gt;0,1,0)))</f>
        <v>6.2488599292187801E-2</v>
      </c>
      <c r="H16" s="9">
        <f>'ULS Summary'!H16-ULSBoard!H16+LSU!H16+LSUA!H16+LSUS!H16+SUBR!H16+SUNO!H16</f>
        <v>0</v>
      </c>
      <c r="I16" s="52">
        <f t="shared" ref="I16:I34" si="3">IF(ISBLANK(H16),"  ",IF(L16&gt;0,H16/L16,IF(H16&gt;0,1,0)))</f>
        <v>0</v>
      </c>
      <c r="J16" s="53">
        <f>'ULS Summary'!J16-ULSBoard!J16+LSU!J16+LSUA!J16+LSUS!J16+SUBR!J16+SUNO!J16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'ULS Summary'!B17-ULSBoard!B17+LSU!B17+LSUA!B17+LSUS!B17+SUBR!B17+SUNO!B17</f>
        <v>28299554</v>
      </c>
      <c r="C17" s="58">
        <f t="shared" si="0"/>
        <v>1</v>
      </c>
      <c r="D17" s="53">
        <f>'ULS Summary'!D17-ULSBoard!D17+LSU!D17+LSUA!D17+LSUS!D17+SUBR!D17+SUNO!D17</f>
        <v>0</v>
      </c>
      <c r="E17" s="54">
        <f t="shared" ref="E17:E34" si="5">IF(ISBLANK(D17),"  ",IF(F17&gt;0,D17/F17,IF(D17&gt;0,1,0)))</f>
        <v>0</v>
      </c>
      <c r="F17" s="44">
        <f t="shared" si="2"/>
        <v>28299554</v>
      </c>
      <c r="G17" s="62">
        <f>IF(ISBLANK(F17),"  ",IF(F76&gt;0,F17/F76,IF(F17&gt;0,1,0)))</f>
        <v>1.0523806293062698E-2</v>
      </c>
      <c r="H17" s="9">
        <f>'ULS Summary'!H17-ULSBoard!H17+LSU!H17+LSUA!H17+LSUS!H17+SUBR!H17+SUNO!H17</f>
        <v>29433998</v>
      </c>
      <c r="I17" s="58">
        <f t="shared" si="3"/>
        <v>1</v>
      </c>
      <c r="J17" s="53">
        <f>'ULS Summary'!J17-ULSBoard!J17+LSU!J17+LSUA!J17+LSUS!J17+SUBR!J17+SUNO!J17</f>
        <v>0</v>
      </c>
      <c r="K17" s="60">
        <f t="shared" si="4"/>
        <v>0</v>
      </c>
      <c r="L17" s="44">
        <f t="shared" si="1"/>
        <v>29433998</v>
      </c>
      <c r="M17" s="62">
        <f>IF(ISBLANK(L17),"  ",IF(L76&gt;0,L17/L76,IF(L17&gt;0,1,0)))</f>
        <v>1.0810224756863782E-2</v>
      </c>
      <c r="N17" s="35"/>
    </row>
    <row r="18" spans="1:14" s="11" customFormat="1" ht="44.25" x14ac:dyDescent="0.55000000000000004">
      <c r="A18" s="68" t="s">
        <v>17</v>
      </c>
      <c r="B18" s="9">
        <f>'ULS Summary'!B18-ULSBoard!B18+LSU!B18+LSUA!B18+LSUS!B18+SUBR!B18+SUNO!B18</f>
        <v>0</v>
      </c>
      <c r="C18" s="58">
        <f t="shared" si="0"/>
        <v>0</v>
      </c>
      <c r="D18" s="53">
        <f>'ULS Summary'!D18-ULSBoard!D18+LSU!D18+LSUA!D18+LSUS!D18+SUBR!D18+SUNO!D18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'ULS Summary'!H18-ULSBoard!H18+LSU!H18+LSUA!H18+LSUS!H18+SUBR!H18+SUNO!H18</f>
        <v>0</v>
      </c>
      <c r="I18" s="58">
        <f t="shared" si="3"/>
        <v>0</v>
      </c>
      <c r="J18" s="53">
        <f>'ULS Summary'!J18-ULSBoard!J18+LSU!J18+LSUA!J18+LSUS!J18+SUBR!J18+SUNO!J18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35"/>
    </row>
    <row r="19" spans="1:14" s="11" customFormat="1" ht="44.25" x14ac:dyDescent="0.55000000000000004">
      <c r="A19" s="68" t="s">
        <v>18</v>
      </c>
      <c r="B19" s="9">
        <f>'ULS Summary'!B19-ULSBoard!B19+LSU!B19+LSUA!B19+LSUS!B19+SUBR!B19+SUNO!B19</f>
        <v>408227</v>
      </c>
      <c r="C19" s="58">
        <f t="shared" si="0"/>
        <v>1</v>
      </c>
      <c r="D19" s="53">
        <f>'ULS Summary'!D19-ULSBoard!D19+LSU!D19+LSUA!D19+LSUS!D19+SUBR!D19+SUNO!D19</f>
        <v>0</v>
      </c>
      <c r="E19" s="54">
        <f t="shared" si="5"/>
        <v>0</v>
      </c>
      <c r="F19" s="44">
        <f t="shared" si="2"/>
        <v>408227</v>
      </c>
      <c r="G19" s="62">
        <f>IF(ISBLANK(F19),"  ",IF(F76&gt;0,F19/F76,IF(F19&gt;0,1,0)))</f>
        <v>1.5180811229739189E-4</v>
      </c>
      <c r="H19" s="9">
        <f>'ULS Summary'!H19-ULSBoard!H19+LSU!H19+LSUA!H19+LSUS!H19+SUBR!H19+SUNO!H19</f>
        <v>397235</v>
      </c>
      <c r="I19" s="58">
        <f t="shared" si="3"/>
        <v>1</v>
      </c>
      <c r="J19" s="53">
        <f>'ULS Summary'!J19-ULSBoard!J19+LSU!J19+LSUA!J19+LSUS!J19+SUBR!J19+SUNO!J19</f>
        <v>0</v>
      </c>
      <c r="K19" s="60">
        <f t="shared" si="4"/>
        <v>0</v>
      </c>
      <c r="L19" s="44">
        <f t="shared" si="1"/>
        <v>397235</v>
      </c>
      <c r="M19" s="62">
        <f>IF(ISBLANK(L19),"  ",IF(L76&gt;0,L19/L76,IF(L19&gt;0,1,0)))</f>
        <v>1.4589250265263946E-4</v>
      </c>
      <c r="N19" s="35"/>
    </row>
    <row r="20" spans="1:14" s="11" customFormat="1" ht="44.25" x14ac:dyDescent="0.55000000000000004">
      <c r="A20" s="68" t="s">
        <v>19</v>
      </c>
      <c r="B20" s="9">
        <f>'ULS Summary'!B20-ULSBoard!B20+LSU!B20+LSUA!B20+LSUS!B20+SUBR!B20+SUNO!B20</f>
        <v>75000</v>
      </c>
      <c r="C20" s="58">
        <f t="shared" si="0"/>
        <v>8.7408614293755876E-2</v>
      </c>
      <c r="D20" s="53">
        <f>'ULS Summary'!D20-ULSBoard!D20+LSU!D20+LSUA!D20+LSUS!D20+SUBR!D20+SUNO!D20</f>
        <v>783039</v>
      </c>
      <c r="E20" s="54">
        <f t="shared" si="5"/>
        <v>0.9125913857062441</v>
      </c>
      <c r="F20" s="44">
        <f>D20+B20</f>
        <v>858039</v>
      </c>
      <c r="G20" s="62">
        <f>IF(ISBLANK(F20),"  ",IF(F77&gt;0,F20/F77,IF(F20&gt;0,1,0)))</f>
        <v>1</v>
      </c>
      <c r="H20" s="9">
        <f>'ULS Summary'!H20-ULSBoard!H20+LSU!H20+LSUA!H20+LSUS!H20+SUBR!H20+SUNO!H20</f>
        <v>1305878</v>
      </c>
      <c r="I20" s="58">
        <f t="shared" si="3"/>
        <v>1</v>
      </c>
      <c r="J20" s="53">
        <f>'ULS Summary'!J20-ULSBoard!J20+LSU!J20+LSUA!J20+LSUS!J20+SUBR!J20+SUNO!J20</f>
        <v>0</v>
      </c>
      <c r="K20" s="60">
        <f t="shared" si="4"/>
        <v>0</v>
      </c>
      <c r="L20" s="44">
        <f t="shared" si="1"/>
        <v>1305878</v>
      </c>
      <c r="M20" s="62">
        <f>IF(ISBLANK(L20),"  ",IF(L77&gt;0,L20/L77,IF(L20&gt;0,1,0)))</f>
        <v>1</v>
      </c>
      <c r="N20" s="35"/>
    </row>
    <row r="21" spans="1:14" s="11" customFormat="1" ht="44.25" x14ac:dyDescent="0.55000000000000004">
      <c r="A21" s="68" t="s">
        <v>20</v>
      </c>
      <c r="B21" s="9">
        <f>'ULS Summary'!B21-ULSBoard!B21+LSU!B21+LSUA!B21+LSUS!B21+SUBR!B21+SUNO!B21</f>
        <v>50000</v>
      </c>
      <c r="C21" s="58">
        <f t="shared" si="0"/>
        <v>1</v>
      </c>
      <c r="D21" s="53">
        <f>'ULS Summary'!D21-ULSBoard!D21+LSU!D21+LSUA!D21+LSUS!D21+SUBR!D21+SUNO!D21</f>
        <v>0</v>
      </c>
      <c r="E21" s="54">
        <f t="shared" si="5"/>
        <v>0</v>
      </c>
      <c r="F21" s="44">
        <f t="shared" si="2"/>
        <v>50000</v>
      </c>
      <c r="G21" s="62">
        <f>IF(ISBLANK(F21),"  ",IF(F76&gt;0,F21/F76,IF(F21&gt;0,1,0)))</f>
        <v>1.8593590367294655E-5</v>
      </c>
      <c r="H21" s="9">
        <f>'ULS Summary'!H21-ULSBoard!H21+LSU!H21+LSUA!H21+LSUS!H21+SUBR!H21+SUNO!H21</f>
        <v>50000</v>
      </c>
      <c r="I21" s="58">
        <f t="shared" si="3"/>
        <v>1</v>
      </c>
      <c r="J21" s="53">
        <f>'ULS Summary'!J21-ULSBoard!J21+LSU!J21+LSUA!J21+LSUS!J21+SUBR!J21+SUNO!J21</f>
        <v>0</v>
      </c>
      <c r="K21" s="60">
        <f t="shared" si="4"/>
        <v>0</v>
      </c>
      <c r="L21" s="44">
        <f t="shared" si="1"/>
        <v>50000</v>
      </c>
      <c r="M21" s="62">
        <f>IF(ISBLANK(L21),"  ",IF(L76&gt;0,L21/L76,IF(L21&gt;0,1,0)))</f>
        <v>1.8363500528986551E-5</v>
      </c>
      <c r="N21" s="35"/>
    </row>
    <row r="22" spans="1:14" s="11" customFormat="1" ht="44.25" x14ac:dyDescent="0.55000000000000004">
      <c r="A22" s="68" t="s">
        <v>21</v>
      </c>
      <c r="B22" s="9">
        <f>'ULS Summary'!B22-ULSBoard!B22+LSU!B22+LSUA!B22+LSUS!B22+SUBR!B22+SUNO!B22</f>
        <v>0</v>
      </c>
      <c r="C22" s="58">
        <f t="shared" si="0"/>
        <v>0</v>
      </c>
      <c r="D22" s="53">
        <f>'ULS Summary'!D22-ULSBoard!D22+LSU!D22+LSUA!D22+LSUS!D22+SUBR!D22+SUNO!D22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'ULS Summary'!H22-ULSBoard!H22+LSU!H22+LSUA!H22+LSUS!H22+SUBR!H22+SUNO!H22</f>
        <v>0</v>
      </c>
      <c r="I22" s="58">
        <f t="shared" si="3"/>
        <v>0</v>
      </c>
      <c r="J22" s="53">
        <f>'ULS Summary'!J22-ULSBoard!J22+LSU!J22+LSUA!J22+LSUS!J22+SUBR!J22+SUNO!J22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35"/>
    </row>
    <row r="23" spans="1:14" s="11" customFormat="1" ht="44.25" x14ac:dyDescent="0.55000000000000004">
      <c r="A23" s="68" t="s">
        <v>22</v>
      </c>
      <c r="B23" s="9">
        <f>'ULS Summary'!B23-ULSBoard!B23+LSU!B23+LSUA!B23+LSUS!B23+SUBR!B23+SUNO!B23</f>
        <v>705000</v>
      </c>
      <c r="C23" s="58">
        <f t="shared" si="0"/>
        <v>1</v>
      </c>
      <c r="D23" s="53">
        <f>'ULS Summary'!D23-ULSBoard!D23+LSU!D23+LSUA!D23+LSUS!D23+SUBR!D23+SUNO!D23</f>
        <v>0</v>
      </c>
      <c r="E23" s="54">
        <f t="shared" si="5"/>
        <v>0</v>
      </c>
      <c r="F23" s="44">
        <f t="shared" si="2"/>
        <v>705000</v>
      </c>
      <c r="G23" s="62">
        <f>IF(ISBLANK(F23),"  ",IF(F76&gt;0,F23/F76,IF(F23&gt;0,1,0)))</f>
        <v>2.6216962417885463E-4</v>
      </c>
      <c r="H23" s="9">
        <f>'ULS Summary'!H23-ULSBoard!H23+LSU!H23+LSUA!H23+LSUS!H23+SUBR!H23+SUNO!H23</f>
        <v>750000</v>
      </c>
      <c r="I23" s="58">
        <f t="shared" si="3"/>
        <v>1</v>
      </c>
      <c r="J23" s="53">
        <f>'ULS Summary'!J23-ULSBoard!J23+LSU!J23+LSUA!J23+LSUS!J23+SUBR!J23+SUNO!J23</f>
        <v>0</v>
      </c>
      <c r="K23" s="60">
        <f t="shared" si="4"/>
        <v>0</v>
      </c>
      <c r="L23" s="44">
        <f t="shared" si="1"/>
        <v>750000</v>
      </c>
      <c r="M23" s="62">
        <f>IF(ISBLANK(L23),"  ",IF(L76&gt;0,L23/L76,IF(L23&gt;0,1,0)))</f>
        <v>2.7545250793479826E-4</v>
      </c>
      <c r="N23" s="35"/>
    </row>
    <row r="24" spans="1:14" s="11" customFormat="1" ht="44.25" x14ac:dyDescent="0.55000000000000004">
      <c r="A24" s="68" t="s">
        <v>23</v>
      </c>
      <c r="B24" s="9">
        <f>'ULS Summary'!B24-ULSBoard!B24+LSU!B24+LSUA!B24+LSUS!B24+SUBR!B24+SUNO!B24</f>
        <v>2933502</v>
      </c>
      <c r="C24" s="58">
        <f t="shared" si="0"/>
        <v>1</v>
      </c>
      <c r="D24" s="53">
        <f>'ULS Summary'!D24-ULSBoard!D24+LSU!D24+LSUA!D24+LSUS!D24+SUBR!D24+SUNO!D24</f>
        <v>0</v>
      </c>
      <c r="E24" s="54">
        <f t="shared" si="5"/>
        <v>0</v>
      </c>
      <c r="F24" s="44">
        <f t="shared" si="2"/>
        <v>2933502</v>
      </c>
      <c r="G24" s="62">
        <f>IF(ISBLANK(F24),"  ",IF(F76&gt;0,F24/F76,IF(F24&gt;0,1,0)))</f>
        <v>1.090886690592792E-3</v>
      </c>
      <c r="H24" s="9">
        <f>'ULS Summary'!H24-ULSBoard!H24+LSU!H24+LSUA!H24+LSUS!H24+SUBR!H24+SUNO!H24</f>
        <v>3400000</v>
      </c>
      <c r="I24" s="58">
        <f t="shared" si="3"/>
        <v>1</v>
      </c>
      <c r="J24" s="53">
        <f>'ULS Summary'!J24-ULSBoard!J24+LSU!J24+LSUA!J24+LSUS!J24+SUBR!J24+SUNO!J24</f>
        <v>0</v>
      </c>
      <c r="K24" s="60">
        <f t="shared" si="4"/>
        <v>0</v>
      </c>
      <c r="L24" s="44">
        <f t="shared" si="1"/>
        <v>3400000</v>
      </c>
      <c r="M24" s="62">
        <f>IF(ISBLANK(L24),"  ",IF(L76&gt;0,L24/L76,IF(L24&gt;0,1,0)))</f>
        <v>1.2487180359710855E-3</v>
      </c>
      <c r="N24" s="35"/>
    </row>
    <row r="25" spans="1:14" s="11" customFormat="1" ht="44.25" x14ac:dyDescent="0.55000000000000004">
      <c r="A25" s="68" t="s">
        <v>24</v>
      </c>
      <c r="B25" s="9">
        <f>'ULS Summary'!B25-ULSBoard!B25+LSU!B25+LSUA!B25+LSUS!B25+SUBR!B25+SUNO!B25</f>
        <v>210000</v>
      </c>
      <c r="C25" s="58">
        <f t="shared" si="0"/>
        <v>1</v>
      </c>
      <c r="D25" s="53">
        <f>'ULS Summary'!D25-ULSBoard!D25+LSU!D25+LSUA!D25+LSUS!D25+SUBR!D25+SUNO!D25</f>
        <v>0</v>
      </c>
      <c r="E25" s="54">
        <f t="shared" si="5"/>
        <v>0</v>
      </c>
      <c r="F25" s="44">
        <f t="shared" si="2"/>
        <v>210000</v>
      </c>
      <c r="G25" s="62">
        <f>IF(ISBLANK(F25),"  ",IF(F76&gt;0,F25/F76,IF(F25&gt;0,1,0)))</f>
        <v>7.8093079542637545E-5</v>
      </c>
      <c r="H25" s="9">
        <f>'ULS Summary'!H25-ULSBoard!H25+LSU!H25+LSUA!H25+LSUS!H25+SUBR!H25+SUNO!H25</f>
        <v>210000</v>
      </c>
      <c r="I25" s="58">
        <f t="shared" si="3"/>
        <v>1</v>
      </c>
      <c r="J25" s="53">
        <f>'ULS Summary'!J25-ULSBoard!J25+LSU!J25+LSUA!J25+LSUS!J25+SUBR!J25+SUNO!J25</f>
        <v>0</v>
      </c>
      <c r="K25" s="60">
        <f t="shared" si="4"/>
        <v>0</v>
      </c>
      <c r="L25" s="44">
        <f t="shared" si="1"/>
        <v>210000</v>
      </c>
      <c r="M25" s="62">
        <f>IF(ISBLANK(L25),"  ",IF(L76&gt;0,L25/L76,IF(L25&gt;0,1,0)))</f>
        <v>7.7126702221743515E-5</v>
      </c>
      <c r="N25" s="35"/>
    </row>
    <row r="26" spans="1:14" s="11" customFormat="1" ht="44.25" x14ac:dyDescent="0.55000000000000004">
      <c r="A26" s="68" t="s">
        <v>25</v>
      </c>
      <c r="B26" s="9">
        <f>'ULS Summary'!B26-ULSBoard!B26+LSU!B26+LSUA!B26+LSUS!B26+SUBR!B26+SUNO!B26</f>
        <v>0</v>
      </c>
      <c r="C26" s="58">
        <f t="shared" si="0"/>
        <v>0</v>
      </c>
      <c r="D26" s="53">
        <f>'ULS Summary'!D26-ULSBoard!D26+LSU!D26+LSUA!D26+LSUS!D26+SUBR!D26+SUNO!D26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'ULS Summary'!H26-ULSBoard!H26+LSU!H26+LSUA!H26+LSUS!H26+SUBR!H26+SUNO!H26</f>
        <v>0</v>
      </c>
      <c r="I26" s="58">
        <f t="shared" si="3"/>
        <v>0</v>
      </c>
      <c r="J26" s="53">
        <f>'ULS Summary'!J26-ULSBoard!J26+LSU!J26+LSUA!J26+LSUS!J26+SUBR!J26+SUNO!J26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'ULS Summary'!B27-ULSBoard!B27+LSU!B27+LSUA!B27+LSUS!B27+SUBR!B27+SUNO!B27</f>
        <v>0</v>
      </c>
      <c r="C27" s="58">
        <f t="shared" si="0"/>
        <v>0</v>
      </c>
      <c r="D27" s="53">
        <f>'ULS Summary'!D27-ULSBoard!D27+LSU!D27+LSUA!D27+LSUS!D27+SUBR!D27+SUNO!D27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'ULS Summary'!H27-ULSBoard!H27+LSU!H27+LSUA!H27+LSUS!H27+SUBR!H27+SUNO!H27</f>
        <v>0</v>
      </c>
      <c r="I27" s="58">
        <f t="shared" si="3"/>
        <v>0</v>
      </c>
      <c r="J27" s="53">
        <f>'ULS Summary'!J27-ULSBoard!J27+LSU!J27+LSUA!J27+LSUS!J27+SUBR!J27+SUNO!J27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'ULS Summary'!B28-ULSBoard!B28+LSU!B28+LSUA!B28+LSUS!B28+SUBR!B28+SUNO!B28</f>
        <v>0</v>
      </c>
      <c r="C28" s="58">
        <f t="shared" si="0"/>
        <v>0</v>
      </c>
      <c r="D28" s="53">
        <f>'ULS Summary'!D28-ULSBoard!D28+LSU!D28+LSUA!D28+LSUS!D28+SUBR!D28+SUNO!D28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'ULS Summary'!H28-ULSBoard!H28+LSU!H28+LSUA!H28+LSUS!H28+SUBR!H28+SUNO!H28</f>
        <v>0</v>
      </c>
      <c r="I28" s="58">
        <f t="shared" si="3"/>
        <v>0</v>
      </c>
      <c r="J28" s="53">
        <f>'ULS Summary'!J28-ULSBoard!J28+LSU!J28+LSUA!J28+LSUS!J28+SUBR!J28+SUNO!J28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'ULS Summary'!B29-ULSBoard!B29+LSU!B29+LSUA!B29+LSUS!B29+SUBR!B29+SUNO!B29</f>
        <v>0</v>
      </c>
      <c r="C29" s="58">
        <f t="shared" si="0"/>
        <v>0</v>
      </c>
      <c r="D29" s="53">
        <f>'ULS Summary'!D29-ULSBoard!D29+LSU!D29+LSUA!D29+LSUS!D29+SUBR!D29+SUNO!D29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'ULS Summary'!H29-ULSBoard!H29+LSU!H29+LSUA!H29+LSUS!H29+SUBR!H29+SUNO!H29</f>
        <v>0</v>
      </c>
      <c r="I29" s="58">
        <f t="shared" si="3"/>
        <v>0</v>
      </c>
      <c r="J29" s="53">
        <f>'ULS Summary'!J29-ULSBoard!J29+LSU!J29+LSUA!J29+LSUS!J29+SUBR!J29+SUNO!J29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35"/>
    </row>
    <row r="30" spans="1:14" s="11" customFormat="1" ht="44.25" x14ac:dyDescent="0.55000000000000004">
      <c r="A30" s="70" t="s">
        <v>29</v>
      </c>
      <c r="B30" s="9">
        <f>'ULS Summary'!B30-ULSBoard!B30+LSU!B30+LSUA!B30+LSUS!B30+SUBR!B30+SUNO!B30</f>
        <v>0</v>
      </c>
      <c r="C30" s="58">
        <f t="shared" si="0"/>
        <v>0</v>
      </c>
      <c r="D30" s="53">
        <f>'ULS Summary'!D30-ULSBoard!D30+LSU!D30+LSUA!D30+LSUS!D30+SUBR!D30+SUNO!D30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'ULS Summary'!H30-ULSBoard!H30+LSU!H30+LSUA!H30+LSUS!H30+SUBR!H30+SUNO!H30</f>
        <v>0</v>
      </c>
      <c r="I30" s="58">
        <f t="shared" si="3"/>
        <v>0</v>
      </c>
      <c r="J30" s="53">
        <f>'ULS Summary'!J30-ULSBoard!J30+LSU!J30+LSUA!J30+LSUS!J30+SUBR!J30+SUNO!J30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'ULS Summary'!B31-ULSBoard!B31+LSU!B31+LSUA!B31+LSUS!B31+SUBR!B31+SUNO!B31</f>
        <v>0</v>
      </c>
      <c r="C31" s="58">
        <f t="shared" si="0"/>
        <v>0</v>
      </c>
      <c r="D31" s="53">
        <f>'ULS Summary'!D31-ULSBoard!D31+LSU!D31+LSUA!D31+LSUS!D31+SUBR!D31+SUNO!D31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'ULS Summary'!H31-ULSBoard!H31+LSU!H31+LSUA!H31+LSUS!H31+SUBR!H31+SUNO!H31</f>
        <v>0</v>
      </c>
      <c r="I31" s="58">
        <f t="shared" si="3"/>
        <v>0</v>
      </c>
      <c r="J31" s="53">
        <f>'ULS Summary'!J31-ULSBoard!J31+LSU!J31+LSUA!J31+LSUS!J31+SUBR!J31+SUNO!J31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35"/>
    </row>
    <row r="32" spans="1:14" s="11" customFormat="1" ht="44.25" x14ac:dyDescent="0.55000000000000004">
      <c r="A32" s="70" t="s">
        <v>31</v>
      </c>
      <c r="B32" s="9">
        <f>'ULS Summary'!B32-ULSBoard!B32+LSU!B32+LSUA!B32+LSUS!B32+SUBR!B32+SUNO!B32</f>
        <v>0</v>
      </c>
      <c r="C32" s="58">
        <f t="shared" si="0"/>
        <v>0</v>
      </c>
      <c r="D32" s="53">
        <f>'ULS Summary'!D32-ULSBoard!D32+LSU!D32+LSUA!D32+LSUS!D32+SUBR!D32+SUNO!D32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'ULS Summary'!H32-ULSBoard!H32+LSU!H32+LSUA!H32+LSUS!H32+SUBR!H32+SUNO!H32</f>
        <v>0</v>
      </c>
      <c r="I32" s="58">
        <f t="shared" si="3"/>
        <v>0</v>
      </c>
      <c r="J32" s="53">
        <f>'ULS Summary'!J32-ULSBoard!J32+LSU!J32+LSUA!J32+LSUS!J32+SUBR!J32+SUNO!J32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'ULS Summary'!B33-ULSBoard!B33+LSU!B33+LSUA!B33+LSUS!B33+SUBR!B33+SUNO!B33</f>
        <v>0</v>
      </c>
      <c r="C33" s="58">
        <f>IF(ISBLANK(B33),"  ",IF(F33&gt;0,B33/F33,IF(B33&gt;0,1,0)))</f>
        <v>0</v>
      </c>
      <c r="D33" s="53">
        <f>'ULS Summary'!D33-ULSBoard!D33+LSU!D33+LSUA!D33+LSUS!D33+SUBR!D33+SUNO!D33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'ULS Summary'!H33-ULSBoard!H33+LSU!H33+LSUA!H33+LSUS!H33+SUBR!H33+SUNO!H33</f>
        <v>0</v>
      </c>
      <c r="I33" s="58">
        <f>IF(ISBLANK(H33),"  ",IF(L33&gt;0,H33/L33,IF(H33&gt;0,1,0)))</f>
        <v>0</v>
      </c>
      <c r="J33" s="53">
        <f>'ULS Summary'!J33-ULSBoard!J33+LSU!J33+LSUA!J33+LSUS!J33+SUBR!J33+SUNO!J33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'ULS Summary'!B34-ULSBoard!B34+LSU!B34+LSUA!B34+LSUS!B34+SUBR!B34+SUNO!B34</f>
        <v>0</v>
      </c>
      <c r="C34" s="58">
        <f t="shared" si="0"/>
        <v>0</v>
      </c>
      <c r="D34" s="53">
        <f>'ULS Summary'!D34-ULSBoard!D34+LSU!D34+LSUA!D34+LSUS!D34+SUBR!D34+SUNO!D34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'ULS Summary'!H34-ULSBoard!H34+LSU!H34+LSUA!H34+LSUS!H34+SUBR!H34+SUNO!H34</f>
        <v>0</v>
      </c>
      <c r="I34" s="58">
        <f t="shared" si="3"/>
        <v>0</v>
      </c>
      <c r="J34" s="53">
        <f>'ULS Summary'!J34-ULSBoard!J34+LSU!J34+LSUA!J34+LSUS!J34+SUBR!J34+SUNO!J34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9"/>
      <c r="I35" s="73" t="s">
        <v>4</v>
      </c>
      <c r="J35" s="53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'ULS Summary'!B36-ULSBoard!B36+LSU!B36+LSUA!B36+LSUS!B36+SUBR!B36+SUNO!B36</f>
        <v>0</v>
      </c>
      <c r="C36" s="58">
        <f t="shared" si="0"/>
        <v>0</v>
      </c>
      <c r="D36" s="53">
        <f>'ULS Summary'!D36-ULSBoard!D36+LSU!D36+LSUA!D36+LSUS!D36+SUBR!D36+SUNO!D36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'ULS Summary'!H36-ULSBoard!H36+LSU!H36+LSUA!H36+LSUS!H36+SUBR!H36+SUNO!H36</f>
        <v>0</v>
      </c>
      <c r="I36" s="58">
        <f>IF(ISBLANK(H36),"  ",IF(L36&gt;0,H36/L36,IF(H36&gt;0,1,0)))</f>
        <v>0</v>
      </c>
      <c r="J36" s="53">
        <f>'ULS Summary'!J36-ULSBoard!J36+LSU!J36+LSUA!J36+LSUS!J36+SUBR!J36+SUNO!J36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'ULS Summary'!B38-ULSBoard!B38+LSU!B38+LSUA!B38+LSUS!B38+SUBR!B38+SUNO!B38</f>
        <v>0</v>
      </c>
      <c r="C38" s="58">
        <f t="shared" si="0"/>
        <v>0</v>
      </c>
      <c r="D38" s="53">
        <f>'ULS Summary'!D38-ULSBoard!D38+LSU!D38+LSUA!D38+LSUS!D38+SUBR!D38+SUNO!D38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'ULS Summary'!H38-ULSBoard!H38+LSU!H38+LSUA!H38+LSUS!H38+SUBR!H38+SUNO!H38</f>
        <v>0</v>
      </c>
      <c r="I38" s="58">
        <f>IF(ISBLANK(H38),"  ",IF(L38&gt;0,H38/L38,IF(H38&gt;0,1,0)))</f>
        <v>0</v>
      </c>
      <c r="J38" s="53">
        <f>'ULS Summary'!J38-ULSBoard!J38+LSU!J38+LSUA!J38+LSUS!J38+SUBR!J38+SUNO!J38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404988917.18000001</v>
      </c>
      <c r="C40" s="80">
        <f t="shared" si="0"/>
        <v>0.99807024860127924</v>
      </c>
      <c r="D40" s="141">
        <f>D39+D38+D36+D34+D29+D28+D26+D27+D25+D24+D23+D22+D21+D20+D19+D18+D17+D16+D14+D13+D30+D31+D32</f>
        <v>783039</v>
      </c>
      <c r="E40" s="81">
        <f>IF(ISBLANK(D40),"  ",IF(F40&gt;0,D40/F40,IF(D40&gt;0,1,0)))</f>
        <v>1.9297513987207257E-3</v>
      </c>
      <c r="F40" s="79">
        <f>F39+F38+F36+F34+F29+F28+F26+F27+F25+F24+F23+F22+F21+F20+F19+F18+F17+F16+F14+F13+F30+F31+F32</f>
        <v>405771956.18000001</v>
      </c>
      <c r="G40" s="82">
        <f>IF(ISBLANK(F40),"  ",IF(F76&gt;0,F40/F76,IF(F40&gt;0,1,0)))</f>
        <v>0.15089515071493514</v>
      </c>
      <c r="H40" s="229">
        <f>H39+H38+H36+H34+H29+H28+H26+H27+H25+H24+H23+H22+H21+H20+H19+H18+H17+H16+H14+H13+H30+H31+H32</f>
        <v>398113707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79">
        <f>L39+L38+L36+L34+L29+L28+L26+L27+L25+L24+L23+L22+L21+L20+L19+L18+L17+L16+L14+L13+L30+L31+L32</f>
        <v>398113707</v>
      </c>
      <c r="M40" s="82">
        <f>IF(ISBLANK(L40),"  ",IF(L76&gt;0,L40/L76,IF(L40&gt;0,1,0)))</f>
        <v>0.14621522538182594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'ULS Summary'!B42-ULSBoard!B42+LSU!B42+LSUA!B42+LSUS!B42+SUBR!B42+SUNO!B42</f>
        <v>0</v>
      </c>
      <c r="C42" s="52">
        <f t="shared" si="0"/>
        <v>0</v>
      </c>
      <c r="D42" s="53">
        <f>'ULS Summary'!D42-ULSBoard!D42+LSU!D42+LSUA!D42+LSUS!D42+SUBR!D42+SUNO!D42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'ULS Summary'!H42-ULSBoard!H42+LSU!H42+LSUA!H42+LSUS!H42+SUBR!H42+SUNO!H42</f>
        <v>0</v>
      </c>
      <c r="I42" s="52">
        <f t="shared" ref="I42:I48" si="7">IF(ISBLANK(H42),"  ",IF(L42&gt;0,H42/L42,IF(H42&gt;0,1,0)))</f>
        <v>0</v>
      </c>
      <c r="J42" s="53">
        <f>'ULS Summary'!J42-ULSBoard!J42+LSU!J42+LSUA!J42+LSUS!J42+SUBR!J42+SUNO!J42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'ULS Summary'!B43-ULSBoard!B43+LSU!B43+LSUA!B43+LSUS!B43+SUBR!B43+SUNO!B43</f>
        <v>0</v>
      </c>
      <c r="C43" s="58">
        <f t="shared" si="0"/>
        <v>0</v>
      </c>
      <c r="D43" s="53">
        <f>'ULS Summary'!D43-ULSBoard!D43+LSU!D43+LSUA!D43+LSUS!D43+SUBR!D43+SUNO!D43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'ULS Summary'!H43-ULSBoard!H43+LSU!H43+LSUA!H43+LSUS!H43+SUBR!H43+SUNO!H43</f>
        <v>0</v>
      </c>
      <c r="I43" s="58">
        <f t="shared" si="7"/>
        <v>0</v>
      </c>
      <c r="J43" s="53">
        <f>'ULS Summary'!J43-ULSBoard!J43+LSU!J43+LSUA!J43+LSUS!J43+SUBR!J43+SUNO!J43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'ULS Summary'!B44-ULSBoard!B44+LSU!B44+LSUA!B44+LSUS!B44+SUBR!B44+SUNO!B44</f>
        <v>0</v>
      </c>
      <c r="C44" s="58">
        <f t="shared" si="0"/>
        <v>0</v>
      </c>
      <c r="D44" s="53">
        <f>'ULS Summary'!D44-ULSBoard!D44+LSU!D44+LSUA!D44+LSUS!D44+SUBR!D44+SUNO!D44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'ULS Summary'!H44-ULSBoard!H44+LSU!H44+LSUA!H44+LSUS!H44+SUBR!H44+SUNO!H44</f>
        <v>0</v>
      </c>
      <c r="I44" s="58">
        <f t="shared" si="7"/>
        <v>0</v>
      </c>
      <c r="J44" s="53">
        <f>'ULS Summary'!J44-ULSBoard!J44+LSU!J44+LSUA!J44+LSUS!J44+SUBR!J44+SUNO!J44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'ULS Summary'!B45-ULSBoard!B45+LSU!B45+LSUA!B45+LSUS!B45+SUBR!B45+SUNO!B45</f>
        <v>10833837.779999999</v>
      </c>
      <c r="C45" s="58">
        <f t="shared" si="0"/>
        <v>0.89403769907270003</v>
      </c>
      <c r="D45" s="53">
        <f>'ULS Summary'!D45-ULSBoard!D45+LSU!D45+LSUA!D45+LSUS!D45+SUBR!D45+SUNO!D45</f>
        <v>1284038</v>
      </c>
      <c r="E45" s="60">
        <f t="shared" si="6"/>
        <v>0.10596230092729998</v>
      </c>
      <c r="F45" s="78">
        <f>D45+B45</f>
        <v>12117875.779999999</v>
      </c>
      <c r="G45" s="62">
        <f>IF(ISBLANK(F45),"  ",IF(D76&gt;0,F45/D76,IF(F45&gt;0,1,0)))</f>
        <v>9.9178888992928985E-3</v>
      </c>
      <c r="H45" s="9">
        <f>'ULS Summary'!H45-ULSBoard!H45+LSU!H45+LSUA!H45+LSUS!H45+SUBR!H45+SUNO!H45</f>
        <v>10741017</v>
      </c>
      <c r="I45" s="58">
        <f t="shared" si="7"/>
        <v>0.8907751058068476</v>
      </c>
      <c r="J45" s="53">
        <f>'ULS Summary'!J45-ULSBoard!J45+LSU!J45+LSUA!J45+LSUS!J45+SUBR!J45+SUNO!J45</f>
        <v>1317040</v>
      </c>
      <c r="K45" s="60">
        <f t="shared" si="8"/>
        <v>0.10922489419315234</v>
      </c>
      <c r="L45" s="78">
        <f>J45+H45</f>
        <v>12058057</v>
      </c>
      <c r="M45" s="62">
        <f>IF(ISBLANK(L45),"  ",IF(J76&gt;0,L45/J76,IF(L45&gt;0,1,0)))</f>
        <v>9.8290998766318444E-3</v>
      </c>
      <c r="N45" s="35"/>
    </row>
    <row r="46" spans="1:14" s="11" customFormat="1" ht="44.25" x14ac:dyDescent="0.55000000000000004">
      <c r="A46" s="88" t="s">
        <v>43</v>
      </c>
      <c r="B46" s="9">
        <f>'ULS Summary'!B46-ULSBoard!B46+LSU!B46+LSUA!B46+LSUS!B46+SUBR!B46+SUNO!B46</f>
        <v>74923</v>
      </c>
      <c r="C46" s="58">
        <f t="shared" si="0"/>
        <v>1</v>
      </c>
      <c r="D46" s="53">
        <f>'ULS Summary'!D46-ULSBoard!D46+LSU!D46+LSUA!D46+LSUS!D46+SUBR!D46+SUNO!D46</f>
        <v>0</v>
      </c>
      <c r="E46" s="60">
        <f t="shared" si="6"/>
        <v>0</v>
      </c>
      <c r="F46" s="78">
        <f>D46+B46</f>
        <v>74923</v>
      </c>
      <c r="G46" s="62">
        <f>IF(ISBLANK(F46),"  ",IF(F76&gt;0,F46/F76,IF(F46&gt;0,1,0)))</f>
        <v>2.7861751421776347E-5</v>
      </c>
      <c r="H46" s="9">
        <f>'ULS Summary'!H46-ULSBoard!H46+LSU!H46+LSUA!H46+LSUS!H46+SUBR!H46+SUNO!H46</f>
        <v>74923</v>
      </c>
      <c r="I46" s="58">
        <f t="shared" si="7"/>
        <v>1</v>
      </c>
      <c r="J46" s="53">
        <f>'ULS Summary'!J46-ULSBoard!J46+LSU!J46+LSUA!J46+LSUS!J46+SUBR!J46+SUNO!J46</f>
        <v>0</v>
      </c>
      <c r="K46" s="60">
        <f t="shared" si="8"/>
        <v>0</v>
      </c>
      <c r="L46" s="78">
        <f>J46+H46</f>
        <v>74923</v>
      </c>
      <c r="M46" s="62">
        <f>IF(ISBLANK(L46),"  ",IF(L76&gt;0,L46/L76,IF(L46&gt;0,1,0)))</f>
        <v>2.7516971002665187E-5</v>
      </c>
      <c r="N46" s="35"/>
    </row>
    <row r="47" spans="1:14" s="85" customFormat="1" ht="45" x14ac:dyDescent="0.6">
      <c r="A47" s="86" t="s">
        <v>44</v>
      </c>
      <c r="B47" s="143">
        <f>B46+B45+B44+B43+B42</f>
        <v>10908760.779999999</v>
      </c>
      <c r="C47" s="80">
        <f t="shared" si="0"/>
        <v>0.89468882221641977</v>
      </c>
      <c r="D47" s="144">
        <f>D46+D45+D44+D43+D42</f>
        <v>1284038</v>
      </c>
      <c r="E47" s="83">
        <f t="shared" si="6"/>
        <v>0.10531117778358022</v>
      </c>
      <c r="F47" s="92">
        <f>F46+F45+F44+F43+F42</f>
        <v>12192798.779999999</v>
      </c>
      <c r="G47" s="82">
        <f>IF(ISBLANK(F47),"  ",IF(F76&gt;0,F47/F76,IF(F47&gt;0,1,0)))</f>
        <v>4.5341581189233997E-3</v>
      </c>
      <c r="H47" s="143">
        <f>H46+H45+H44+H43+H42</f>
        <v>10815940</v>
      </c>
      <c r="I47" s="80">
        <f t="shared" si="7"/>
        <v>0.89144958616926762</v>
      </c>
      <c r="J47" s="144">
        <f>J46+J45+J44+J43+J42</f>
        <v>1317040</v>
      </c>
      <c r="K47" s="83">
        <f t="shared" si="8"/>
        <v>0.10855041383073244</v>
      </c>
      <c r="L47" s="92">
        <f>L46+L45+L44+L43+L42</f>
        <v>12132980</v>
      </c>
      <c r="M47" s="82">
        <f>IF(ISBLANK(L47),"  ",IF(L76&gt;0,L47/L76,IF(L47&gt;0,1,0)))</f>
        <v>4.4560796929636647E-3</v>
      </c>
      <c r="N47" s="84"/>
    </row>
    <row r="48" spans="1:14" s="85" customFormat="1" ht="45" x14ac:dyDescent="0.6">
      <c r="A48" s="93" t="s">
        <v>45</v>
      </c>
      <c r="B48" s="133">
        <f>'ULS Summary'!B48-ULSBoard!B48+LSU!B48+LSUA!B48+LSUS!B48+SUBR!B48+SUNO!B48</f>
        <v>0</v>
      </c>
      <c r="C48" s="80">
        <f t="shared" si="0"/>
        <v>0</v>
      </c>
      <c r="D48" s="142">
        <f>'ULS Summary'!D48-ULSBoard!D48+LSU!D48+LSUA!D48+LSUS!D48+SUBR!D48+SUNO!D48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'ULS Summary'!H48-ULSBoard!H48+LSU!H48+LSUA!H48+LSUS!H48+SUBR!H48+SUNO!H48</f>
        <v>0</v>
      </c>
      <c r="I48" s="80">
        <f t="shared" si="7"/>
        <v>0</v>
      </c>
      <c r="J48" s="142">
        <f>'ULS Summary'!J48-ULSBoard!J48+LSU!J48+LSUA!J48+LSUS!J48+SUBR!J48+SUNO!J48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'ULS Summary'!B50-ULSBoard!B50+LSU!B50+LSUA!B50+LSUS!B50+SUBR!B50+SUNO!B50</f>
        <v>764967651.18000007</v>
      </c>
      <c r="C50" s="52">
        <f t="shared" si="0"/>
        <v>0.9793596887290692</v>
      </c>
      <c r="D50" s="53">
        <f>'ULS Summary'!D50-ULSBoard!D50+LSU!D50+LSUA!D50+LSUS!D50+SUBR!D50+SUNO!D50</f>
        <v>16121932.129999999</v>
      </c>
      <c r="E50" s="54">
        <f t="shared" ref="E50:E67" si="9">IF(ISBLANK(D50),"  ",IF(F50&gt;0,D50/F50,IF(D50&gt;0,1,0)))</f>
        <v>2.0640311270930752E-2</v>
      </c>
      <c r="F50" s="101">
        <f t="shared" ref="F50:F55" si="10">D50+B50</f>
        <v>781089583.31000006</v>
      </c>
      <c r="G50" s="56">
        <f>IF(ISBLANK(F50),"  ",IF(F76&gt;0,F50/F76,IF(F50&gt;0,1,0)))</f>
        <v>0.29046519504454027</v>
      </c>
      <c r="H50" s="9">
        <f>'ULS Summary'!H50-ULSBoard!H50+LSU!H50+LSUA!H50+LSUS!H50+SUBR!H50+SUNO!H50</f>
        <v>773618429</v>
      </c>
      <c r="I50" s="52">
        <f t="shared" ref="I50:I67" si="11">IF(ISBLANK(H50),"  ",IF(L50&gt;0,H50/L50,IF(H50&gt;0,1,0)))</f>
        <v>0.97651161036882939</v>
      </c>
      <c r="J50" s="53">
        <f>'ULS Summary'!J50-ULSBoard!J50+LSU!J50+LSUA!J50+LSUS!J50+SUBR!J50+SUNO!J50</f>
        <v>18608126</v>
      </c>
      <c r="K50" s="54">
        <f t="shared" ref="K50:K67" si="12">IF(ISBLANK(J50),"  ",IF(L50&gt;0,J50/L50,IF(J50&gt;0,1,0)))</f>
        <v>2.3488389631170593E-2</v>
      </c>
      <c r="L50" s="101">
        <f t="shared" ref="L50:L66" si="13">J50+H50</f>
        <v>792226555</v>
      </c>
      <c r="M50" s="56">
        <f>IF(ISBLANK(L50),"  ",IF(L76&gt;0,L50/L76,IF(L50&gt;0,1,0)))</f>
        <v>0.29096105523639387</v>
      </c>
      <c r="N50" s="35"/>
    </row>
    <row r="51" spans="1:14" s="11" customFormat="1" ht="44.25" x14ac:dyDescent="0.55000000000000004">
      <c r="A51" s="41" t="s">
        <v>48</v>
      </c>
      <c r="B51" s="9">
        <f>'ULS Summary'!B51-ULSBoard!B51+LSU!B51+LSUA!B51+LSUS!B51+SUBR!B51+SUNO!B51</f>
        <v>149109604.37</v>
      </c>
      <c r="C51" s="58">
        <f t="shared" si="0"/>
        <v>0.99946229576756485</v>
      </c>
      <c r="D51" s="53">
        <f>'ULS Summary'!D51-ULSBoard!D51+LSU!D51+LSUA!D51+LSUS!D51+SUBR!D51+SUNO!D51</f>
        <v>80220</v>
      </c>
      <c r="E51" s="60">
        <f t="shared" si="9"/>
        <v>5.3770423243511192E-4</v>
      </c>
      <c r="F51" s="102">
        <f t="shared" si="10"/>
        <v>149189824.37</v>
      </c>
      <c r="G51" s="62">
        <f>IF(ISBLANK(F51),"  ",IF(F76&gt;0,F51/F76,IF(F51&gt;0,1,0)))</f>
        <v>5.5479489626088264E-2</v>
      </c>
      <c r="H51" s="9">
        <f>'ULS Summary'!H51-ULSBoard!H51+LSU!H51+LSUA!H51+LSUS!H51+SUBR!H51+SUNO!H51</f>
        <v>149554252</v>
      </c>
      <c r="I51" s="58">
        <f t="shared" si="11"/>
        <v>0.99957758938442554</v>
      </c>
      <c r="J51" s="53">
        <f>'ULS Summary'!J51-ULSBoard!J51+LSU!J51+LSUA!J51+LSUS!J51+SUBR!J51+SUNO!J51</f>
        <v>63200</v>
      </c>
      <c r="K51" s="60">
        <f t="shared" si="12"/>
        <v>4.2241061557444517E-4</v>
      </c>
      <c r="L51" s="102">
        <f t="shared" si="13"/>
        <v>149617452</v>
      </c>
      <c r="M51" s="62">
        <f>IF(ISBLANK(L51),"  ",IF(L76&gt;0,L51/L76,IF(L51&gt;0,1,0)))</f>
        <v>5.4950003178952399E-2</v>
      </c>
      <c r="N51" s="35"/>
    </row>
    <row r="52" spans="1:14" s="11" customFormat="1" ht="44.25" x14ac:dyDescent="0.55000000000000004">
      <c r="A52" s="103" t="s">
        <v>49</v>
      </c>
      <c r="B52" s="9">
        <f>'ULS Summary'!B52-ULSBoard!B52+LSU!B52+LSUA!B52+LSUS!B52+SUBR!B52+SUNO!B52</f>
        <v>34138820.689999998</v>
      </c>
      <c r="C52" s="58">
        <f t="shared" si="0"/>
        <v>0.94008390246222862</v>
      </c>
      <c r="D52" s="53">
        <f>'ULS Summary'!D52-ULSBoard!D52+LSU!D52+LSUA!D52+LSUS!D52+SUBR!D52+SUNO!D52</f>
        <v>2175832.29</v>
      </c>
      <c r="E52" s="60">
        <f t="shared" si="9"/>
        <v>5.9916097537771384E-2</v>
      </c>
      <c r="F52" s="106">
        <f t="shared" si="10"/>
        <v>36314652.979999997</v>
      </c>
      <c r="G52" s="62">
        <f>IF(ISBLANK(F52),"  ",IF(F76&gt;0,F52/F76,IF(F52&gt;0,1,0)))</f>
        <v>1.3504395636811521E-2</v>
      </c>
      <c r="H52" s="9">
        <f>'ULS Summary'!H52-ULSBoard!H52+LSU!H52+LSUA!H52+LSUS!H52+SUBR!H52+SUNO!H52</f>
        <v>35858190</v>
      </c>
      <c r="I52" s="58">
        <f t="shared" si="11"/>
        <v>1</v>
      </c>
      <c r="J52" s="53">
        <f>'ULS Summary'!J52-ULSBoard!J52+LSU!J52+LSUA!J52+LSUS!J52+SUBR!J52+SUNO!J52</f>
        <v>0</v>
      </c>
      <c r="K52" s="60">
        <f t="shared" si="12"/>
        <v>0</v>
      </c>
      <c r="L52" s="106">
        <f t="shared" si="13"/>
        <v>35858190</v>
      </c>
      <c r="M52" s="62">
        <f>IF(ISBLANK(L52),"  ",IF(L76&gt;0,L52/L76,IF(L52&gt;0,1,0)))</f>
        <v>1.3169637820670006E-2</v>
      </c>
      <c r="N52" s="35"/>
    </row>
    <row r="53" spans="1:14" s="11" customFormat="1" ht="44.25" x14ac:dyDescent="0.55000000000000004">
      <c r="A53" s="103" t="s">
        <v>50</v>
      </c>
      <c r="B53" s="9">
        <f>'ULS Summary'!B53-ULSBoard!B53+LSU!B53+LSUA!B53+LSUS!B53+SUBR!B53+SUNO!B53</f>
        <v>15912581.02</v>
      </c>
      <c r="C53" s="58">
        <f t="shared" si="0"/>
        <v>1</v>
      </c>
      <c r="D53" s="53">
        <f>'ULS Summary'!D53-ULSBoard!D53+LSU!D53+LSUA!D53+LSUS!D53+SUBR!D53+SUNO!D53</f>
        <v>0</v>
      </c>
      <c r="E53" s="60">
        <f t="shared" si="9"/>
        <v>0</v>
      </c>
      <c r="F53" s="9">
        <f>'ULS Summary'!F53-ULSBoard!F53+LSU!F53+LSUA!F53+LSUS!F53+SUBR!F53+SUNO!F53</f>
        <v>15912581.02</v>
      </c>
      <c r="G53" s="62">
        <f>IF(ISBLANK(F53),"  ",IF(F76&gt;0,F53/F76,IF(F53&gt;0,1,0)))</f>
        <v>5.9174402634453544E-3</v>
      </c>
      <c r="H53" s="9">
        <f>'ULS Summary'!H53-ULSBoard!H53+LSU!H53+LSUA!H53+LSUS!H53+SUBR!H53+SUNO!H53</f>
        <v>15881233</v>
      </c>
      <c r="I53" s="58">
        <f t="shared" si="11"/>
        <v>0.98764421175661832</v>
      </c>
      <c r="J53" s="53">
        <f>'ULS Summary'!J53-ULSBoard!J53+LSU!J53+LSUA!J53+LSUS!J53+SUBR!J53+SUNO!J53</f>
        <v>198680</v>
      </c>
      <c r="K53" s="60">
        <f t="shared" si="12"/>
        <v>1.2355788243381665E-2</v>
      </c>
      <c r="L53" s="9">
        <f>'ULS Summary'!L53-ULSBoard!L53+LSU!L53+LSUA!L53+LSUS!L53+SUBR!L53+SUNO!L53</f>
        <v>16079913</v>
      </c>
      <c r="M53" s="62">
        <f>IF(ISBLANK(L53),"  ",IF(L76&gt;0,L53/L76,IF(L53&gt;0,1,0)))</f>
        <v>5.9056698176311543E-3</v>
      </c>
      <c r="N53" s="35"/>
    </row>
    <row r="54" spans="1:14" s="11" customFormat="1" ht="44.25" x14ac:dyDescent="0.55000000000000004">
      <c r="A54" s="103" t="s">
        <v>51</v>
      </c>
      <c r="B54" s="9">
        <f>'ULS Summary'!B54-ULSBoard!B54+LSU!B54+LSUA!B54+LSUS!B54+SUBR!B54+SUNO!B54</f>
        <v>0</v>
      </c>
      <c r="C54" s="58">
        <f>IF(ISBLANK(B54),"  ",IF(F54&gt;0,B54/F54,IF(B54&gt;0,1,0)))</f>
        <v>0</v>
      </c>
      <c r="D54" s="53">
        <f>'ULS Summary'!D54-ULSBoard!D54+LSU!D54+LSUA!D54+LSUS!D54+SUBR!D54+SUNO!D54</f>
        <v>14528080.280000001</v>
      </c>
      <c r="E54" s="60">
        <f>IF(ISBLANK(D54),"  ",IF(F54&gt;0,D54/F54,IF(D54&gt;0,1,0)))</f>
        <v>1</v>
      </c>
      <c r="F54" s="106">
        <f t="shared" si="10"/>
        <v>14528080.280000001</v>
      </c>
      <c r="G54" s="62">
        <f>IF(ISBLANK(F54),"  ",IF(F78&gt;0,F54/F78,IF(F54&gt;0,1,0)))</f>
        <v>1</v>
      </c>
      <c r="H54" s="9">
        <f>'ULS Summary'!H54-ULSBoard!H54+LSU!H54+LSUA!H54+LSUS!H54+SUBR!H54+SUNO!H54</f>
        <v>0</v>
      </c>
      <c r="I54" s="58">
        <f>IF(ISBLANK(H54),"  ",IF(L54&gt;0,H54/L54,IF(H54&gt;0,1,0)))</f>
        <v>0</v>
      </c>
      <c r="J54" s="53">
        <f>'ULS Summary'!J54-ULSBoard!J54+LSU!J54+LSUA!J54+LSUS!J54+SUBR!J54+SUNO!J54</f>
        <v>14677192</v>
      </c>
      <c r="K54" s="60">
        <f>IF(ISBLANK(J54),"  ",IF(L54&gt;0,J54/L54,IF(J54&gt;0,1,0)))</f>
        <v>1</v>
      </c>
      <c r="L54" s="106">
        <f t="shared" si="13"/>
        <v>14677192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'ULS Summary'!B55-ULSBoard!B55+LSU!B55+LSUA!B55+LSUS!B55+SUBR!B55+SUNO!B55</f>
        <v>54066517.579999998</v>
      </c>
      <c r="C55" s="58">
        <f t="shared" si="0"/>
        <v>0.28832992450198258</v>
      </c>
      <c r="D55" s="53">
        <f>'ULS Summary'!D55-ULSBoard!D55+LSU!D55+LSUA!D55+LSUS!D55+SUBR!D55+SUNO!D55</f>
        <v>133449633.14000002</v>
      </c>
      <c r="E55" s="60">
        <f t="shared" si="9"/>
        <v>0.71167007549801731</v>
      </c>
      <c r="F55" s="102">
        <f t="shared" si="10"/>
        <v>187516150.72000003</v>
      </c>
      <c r="G55" s="62">
        <f>IF(ISBLANK(F55),"  ",IF(F76&gt;0,F55/F76,IF(F55&gt;0,1,0)))</f>
        <v>6.97319698747913E-2</v>
      </c>
      <c r="H55" s="9">
        <f>'ULS Summary'!H55-ULSBoard!H55+LSU!H55+LSUA!H55+LSUS!H55+SUBR!H55+SUNO!H55</f>
        <v>74953729</v>
      </c>
      <c r="I55" s="58">
        <f t="shared" si="11"/>
        <v>0.3606893828946246</v>
      </c>
      <c r="J55" s="53">
        <f>'ULS Summary'!J55-ULSBoard!J55+LSU!J55+LSUA!J55+LSUS!J55+SUBR!J55+SUNO!J55</f>
        <v>132853133.51000001</v>
      </c>
      <c r="K55" s="60">
        <f t="shared" si="12"/>
        <v>0.6393106171053754</v>
      </c>
      <c r="L55" s="102">
        <f t="shared" si="13"/>
        <v>207806862.50999999</v>
      </c>
      <c r="M55" s="62">
        <f>IF(ISBLANK(L55),"  ",IF(L76&gt;0,L55/L76,IF(L55&gt;0,1,0)))</f>
        <v>7.6321228592588414E-2</v>
      </c>
      <c r="N55" s="35"/>
    </row>
    <row r="56" spans="1:14" s="85" customFormat="1" ht="45" x14ac:dyDescent="0.6">
      <c r="A56" s="93" t="s">
        <v>53</v>
      </c>
      <c r="B56" s="143">
        <f>B55+B53+B52+B51+B50</f>
        <v>1018195174.84</v>
      </c>
      <c r="C56" s="80">
        <f t="shared" si="0"/>
        <v>0.85956221748110595</v>
      </c>
      <c r="D56" s="144">
        <f>D55+D53+D52+D51+D50+D54</f>
        <v>166355697.84</v>
      </c>
      <c r="E56" s="83">
        <f t="shared" si="9"/>
        <v>0.14043778251889405</v>
      </c>
      <c r="F56" s="107">
        <f>F55+F53+F52+F51+F50+F54</f>
        <v>1184550872.6800001</v>
      </c>
      <c r="G56" s="82">
        <f>IF(ISBLANK(F56),"  ",IF(F76&gt;0,F56/F76,IF(F56&gt;0,1,0)))</f>
        <v>0.44050107391666654</v>
      </c>
      <c r="H56" s="143">
        <f>H55+H53+H52+H51+H50</f>
        <v>1049865833</v>
      </c>
      <c r="I56" s="80">
        <f t="shared" si="11"/>
        <v>0.86318756834196886</v>
      </c>
      <c r="J56" s="144">
        <f>J55+J53+J52+J51+J50+J54</f>
        <v>166400331.50999999</v>
      </c>
      <c r="K56" s="83">
        <f t="shared" si="12"/>
        <v>0.13681243165803111</v>
      </c>
      <c r="L56" s="102">
        <f t="shared" si="13"/>
        <v>1216266164.51</v>
      </c>
      <c r="M56" s="82">
        <f>IF(ISBLANK(L56),"  ",IF(L76&gt;0,L56/L76,IF(L56&gt;0,1,0)))</f>
        <v>0.44669808710735659</v>
      </c>
      <c r="N56" s="84"/>
    </row>
    <row r="57" spans="1:14" s="11" customFormat="1" ht="44.25" x14ac:dyDescent="0.55000000000000004">
      <c r="A57" s="51" t="s">
        <v>54</v>
      </c>
      <c r="B57" s="9">
        <f>'ULS Summary'!B57-ULSBoard!B57+LSU!B57+LSUA!B57+LSUS!B57+SUBR!B57+SUNO!B57</f>
        <v>0</v>
      </c>
      <c r="C57" s="58">
        <f t="shared" si="0"/>
        <v>0</v>
      </c>
      <c r="D57" s="53">
        <f>'ULS Summary'!D57-ULSBoard!D57+LSU!D57+LSUA!D57+LSUS!D57+SUBR!D57+SUNO!D57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'ULS Summary'!H57-ULSBoard!H57+LSU!H57+LSUA!H57+LSUS!H57+SUBR!H57+SUNO!H57</f>
        <v>0</v>
      </c>
      <c r="I57" s="58">
        <f t="shared" si="11"/>
        <v>0</v>
      </c>
      <c r="J57" s="53">
        <f>'ULS Summary'!J57-ULSBoard!J57+LSU!J57+LSUA!J57+LSUS!J57+SUBR!J57+SUNO!J57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'ULS Summary'!B58-ULSBoard!B58+LSU!B58+LSUA!B58+LSUS!B58+SUBR!B58+SUNO!B58</f>
        <v>0</v>
      </c>
      <c r="C58" s="58">
        <f t="shared" si="0"/>
        <v>0</v>
      </c>
      <c r="D58" s="53">
        <f>'ULS Summary'!D58-ULSBoard!D58+LSU!D58+LSUA!D58+LSUS!D58+SUBR!D58+SUNO!D58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'ULS Summary'!H58-ULSBoard!H58+LSU!H58+LSUA!H58+LSUS!H58+SUBR!H58+SUNO!H58</f>
        <v>0</v>
      </c>
      <c r="I58" s="58">
        <f t="shared" si="11"/>
        <v>0</v>
      </c>
      <c r="J58" s="53">
        <f>'ULS Summary'!J58-ULSBoard!J58+LSU!J58+LSUA!J58+LSUS!J58+SUBR!J58+SUNO!J58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35"/>
    </row>
    <row r="59" spans="1:14" s="11" customFormat="1" ht="44.25" x14ac:dyDescent="0.55000000000000004">
      <c r="A59" s="89" t="s">
        <v>56</v>
      </c>
      <c r="B59" s="9">
        <f>'ULS Summary'!B59-ULSBoard!B59+LSU!B59+LSUA!B59+LSUS!B59+SUBR!B59+SUNO!B59</f>
        <v>3922540.19</v>
      </c>
      <c r="C59" s="58">
        <f t="shared" si="0"/>
        <v>0.13618426851972676</v>
      </c>
      <c r="D59" s="53">
        <f>'ULS Summary'!D59-ULSBoard!D59+LSU!D59+LSUA!D59+LSUS!D59+SUBR!D59+SUNO!D59</f>
        <v>24880641.210000001</v>
      </c>
      <c r="E59" s="60">
        <f t="shared" si="9"/>
        <v>0.86381573148027313</v>
      </c>
      <c r="F59" s="44">
        <f t="shared" si="14"/>
        <v>28803181.400000002</v>
      </c>
      <c r="G59" s="62">
        <f>IF(ISBLANK(F59),"  ",IF(F76&gt;0,F59/F76,IF(F59&gt;0,1,0)))</f>
        <v>1.0711091124529611E-2</v>
      </c>
      <c r="H59" s="9">
        <f>'ULS Summary'!H59-ULSBoard!H59+LSU!H59+LSUA!H59+LSUS!H59+SUBR!H59+SUNO!H59</f>
        <v>1996789</v>
      </c>
      <c r="I59" s="58">
        <f t="shared" si="11"/>
        <v>7.4501859348012608E-2</v>
      </c>
      <c r="J59" s="53">
        <f>'ULS Summary'!J59-ULSBoard!J59+LSU!J59+LSUA!J59+LSUS!J59+SUBR!J59+SUNO!J59</f>
        <v>24805079</v>
      </c>
      <c r="K59" s="60">
        <f t="shared" si="12"/>
        <v>0.92549814065198743</v>
      </c>
      <c r="L59" s="44">
        <f t="shared" si="13"/>
        <v>26801868</v>
      </c>
      <c r="M59" s="62">
        <f>IF(ISBLANK(L59),"  ",IF(L76&gt;0,L59/L76,IF(L59&gt;0,1,0)))</f>
        <v>9.8435223439165553E-3</v>
      </c>
      <c r="N59" s="35"/>
    </row>
    <row r="60" spans="1:14" s="11" customFormat="1" ht="44.25" x14ac:dyDescent="0.55000000000000004">
      <c r="A60" s="88" t="s">
        <v>57</v>
      </c>
      <c r="B60" s="9">
        <f>'ULS Summary'!B60-ULSBoard!B60+LSU!B60+LSUA!B60+LSUS!B60+SUBR!B60+SUNO!B60</f>
        <v>1063553</v>
      </c>
      <c r="C60" s="58">
        <f t="shared" si="0"/>
        <v>1.2006455650298779E-2</v>
      </c>
      <c r="D60" s="53">
        <f>'ULS Summary'!D60-ULSBoard!D60+LSU!D60+LSUA!D60+LSUS!D60+SUBR!D60+SUNO!D60</f>
        <v>87518209.25999999</v>
      </c>
      <c r="E60" s="60">
        <f t="shared" si="9"/>
        <v>0.98799354434970121</v>
      </c>
      <c r="F60" s="78">
        <f t="shared" si="14"/>
        <v>88581762.25999999</v>
      </c>
      <c r="G60" s="62">
        <f>IF(ISBLANK(F60),"  ",IF(F76&gt;0,F60/F76,IF(F60&gt;0,1,0)))</f>
        <v>3.2941060029510423E-2</v>
      </c>
      <c r="H60" s="9">
        <f>'ULS Summary'!H60-ULSBoard!H60+LSU!H60+LSUA!H60+LSUS!H60+SUBR!H60+SUNO!H60</f>
        <v>985500</v>
      </c>
      <c r="I60" s="58">
        <f t="shared" si="11"/>
        <v>9.9672905201995555E-3</v>
      </c>
      <c r="J60" s="53">
        <f>'ULS Summary'!J60-ULSBoard!J60+LSU!J60+LSUA!J60+LSUS!J60+SUBR!J60+SUNO!J60</f>
        <v>97887909.780000001</v>
      </c>
      <c r="K60" s="60">
        <f t="shared" si="12"/>
        <v>0.99003270947980049</v>
      </c>
      <c r="L60" s="78">
        <f t="shared" si="13"/>
        <v>98873409.780000001</v>
      </c>
      <c r="M60" s="62">
        <f>IF(ISBLANK(L60),"  ",IF(L76&gt;0,L60/L76,IF(L60&gt;0,1,0)))</f>
        <v>3.6313238255954679E-2</v>
      </c>
      <c r="N60" s="35"/>
    </row>
    <row r="61" spans="1:14" s="11" customFormat="1" ht="44.25" x14ac:dyDescent="0.55000000000000004">
      <c r="A61" s="112" t="s">
        <v>58</v>
      </c>
      <c r="B61" s="9">
        <f>'ULS Summary'!B61-ULSBoard!B61+LSU!B61+LSUA!B61+LSUS!B61+SUBR!B61+SUNO!B61</f>
        <v>96655</v>
      </c>
      <c r="C61" s="58">
        <f t="shared" si="0"/>
        <v>1</v>
      </c>
      <c r="D61" s="53">
        <f>'ULS Summary'!D61-ULSBoard!D61+LSU!D61+LSUA!D61+LSUS!D61+SUBR!D61+SUNO!D61</f>
        <v>0</v>
      </c>
      <c r="E61" s="60">
        <f t="shared" si="9"/>
        <v>0</v>
      </c>
      <c r="F61" s="44">
        <f t="shared" si="14"/>
        <v>96655</v>
      </c>
      <c r="G61" s="62">
        <f>IF(ISBLANK(F61),"  ",IF(F76&gt;0,F61/F76,IF(F61&gt;0,1,0)))</f>
        <v>3.5943269539017297E-5</v>
      </c>
      <c r="H61" s="9">
        <f>'ULS Summary'!H61-ULSBoard!H61+LSU!H61+LSUA!H61+LSUS!H61+SUBR!H61+SUNO!H61</f>
        <v>97000</v>
      </c>
      <c r="I61" s="58">
        <f t="shared" si="11"/>
        <v>1</v>
      </c>
      <c r="J61" s="53">
        <f>'ULS Summary'!J61-ULSBoard!J61+LSU!J61+LSUA!J61+LSUS!J61+SUBR!J61+SUNO!J61</f>
        <v>0</v>
      </c>
      <c r="K61" s="60">
        <f t="shared" si="12"/>
        <v>0</v>
      </c>
      <c r="L61" s="44">
        <f t="shared" si="13"/>
        <v>97000</v>
      </c>
      <c r="M61" s="62">
        <f>IF(ISBLANK(L61),"  ",IF(L76&gt;0,L61/L76,IF(L61&gt;0,1,0)))</f>
        <v>3.5625191026233913E-5</v>
      </c>
      <c r="N61" s="35"/>
    </row>
    <row r="62" spans="1:14" s="11" customFormat="1" ht="44.25" x14ac:dyDescent="0.55000000000000004">
      <c r="A62" s="112" t="s">
        <v>59</v>
      </c>
      <c r="B62" s="9">
        <f>'ULS Summary'!B62-ULSBoard!B62+LSU!B62+LSUA!B62+LSUS!B62+SUBR!B62+SUNO!B62</f>
        <v>0</v>
      </c>
      <c r="C62" s="58">
        <f t="shared" si="0"/>
        <v>0</v>
      </c>
      <c r="D62" s="53">
        <f>'ULS Summary'!D62-ULSBoard!D62+LSU!D62+LSUA!D62+LSUS!D62+SUBR!D62+SUNO!D62</f>
        <v>196744836.22</v>
      </c>
      <c r="E62" s="60">
        <f t="shared" si="9"/>
        <v>1</v>
      </c>
      <c r="F62" s="44">
        <f t="shared" si="14"/>
        <v>196744836.22</v>
      </c>
      <c r="G62" s="62">
        <f>IF(ISBLANK(F62),"  ",IF(F76&gt;0,F62/F76,IF(F62&gt;0,1,0)))</f>
        <v>7.316385783110313E-2</v>
      </c>
      <c r="H62" s="9">
        <f>'ULS Summary'!H62-ULSBoard!H62+LSU!H62+LSUA!H62+LSUS!H62+SUBR!H62+SUNO!H62</f>
        <v>0</v>
      </c>
      <c r="I62" s="58">
        <f t="shared" si="11"/>
        <v>0</v>
      </c>
      <c r="J62" s="53">
        <f>'ULS Summary'!J62-ULSBoard!J62+LSU!J62+LSUA!J62+LSUS!J62+SUBR!J62+SUNO!J62</f>
        <v>199276943</v>
      </c>
      <c r="K62" s="60">
        <f t="shared" si="12"/>
        <v>1</v>
      </c>
      <c r="L62" s="44">
        <f t="shared" si="13"/>
        <v>199276943</v>
      </c>
      <c r="M62" s="62">
        <f>IF(ISBLANK(L62),"  ",IF(L76&gt;0,L62/L76,IF(L62&gt;0,1,0)))</f>
        <v>7.318844496390646E-2</v>
      </c>
      <c r="N62" s="35"/>
    </row>
    <row r="63" spans="1:14" s="11" customFormat="1" ht="44.25" x14ac:dyDescent="0.55000000000000004">
      <c r="A63" s="113" t="s">
        <v>60</v>
      </c>
      <c r="B63" s="9">
        <f>'ULS Summary'!B63-ULSBoard!B63+LSU!B63+LSUA!B63+LSUS!B63+SUBR!B63+SUNO!B63</f>
        <v>0</v>
      </c>
      <c r="C63" s="58">
        <f t="shared" si="0"/>
        <v>0</v>
      </c>
      <c r="D63" s="53">
        <f>'ULS Summary'!D63-ULSBoard!D63+LSU!D63+LSUA!D63+LSUS!D63+SUBR!D63+SUNO!D63</f>
        <v>258219568.75</v>
      </c>
      <c r="E63" s="60">
        <f t="shared" si="9"/>
        <v>1</v>
      </c>
      <c r="F63" s="44">
        <f t="shared" si="14"/>
        <v>258219568.75</v>
      </c>
      <c r="G63" s="62">
        <f>IF(ISBLANK(F63),"  ",IF(F76&gt;0,F63/F76,IF(F63&gt;0,1,0)))</f>
        <v>9.602457772313959E-2</v>
      </c>
      <c r="H63" s="9">
        <f>'ULS Summary'!H63-ULSBoard!H63+LSU!H63+LSUA!H63+LSUS!H63+SUBR!H63+SUNO!H63</f>
        <v>0</v>
      </c>
      <c r="I63" s="58">
        <f t="shared" si="11"/>
        <v>0</v>
      </c>
      <c r="J63" s="53">
        <f>'ULS Summary'!J63-ULSBoard!J63+LSU!J63+LSUA!J63+LSUS!J63+SUBR!J63+SUNO!J63</f>
        <v>270889120.86000001</v>
      </c>
      <c r="K63" s="60">
        <f t="shared" si="12"/>
        <v>1</v>
      </c>
      <c r="L63" s="44">
        <f t="shared" si="13"/>
        <v>270889120.86000001</v>
      </c>
      <c r="M63" s="62">
        <f>IF(ISBLANK(L63),"  ",IF(L76&gt;0,L63/L76,IF(L63&gt;0,1,0)))</f>
        <v>9.9489450284186237E-2</v>
      </c>
      <c r="N63" s="35"/>
    </row>
    <row r="64" spans="1:14" s="11" customFormat="1" ht="44.25" x14ac:dyDescent="0.55000000000000004">
      <c r="A64" s="113" t="s">
        <v>61</v>
      </c>
      <c r="B64" s="9">
        <f>'ULS Summary'!B64-ULSBoard!B64+LSU!B64+LSUA!B64+LSUS!B64+SUBR!B64+SUNO!B64</f>
        <v>0</v>
      </c>
      <c r="C64" s="58">
        <f t="shared" si="0"/>
        <v>0</v>
      </c>
      <c r="D64" s="53">
        <f>'ULS Summary'!D64-ULSBoard!D64+LSU!D64+LSUA!D64+LSUS!D64+SUBR!D64+SUNO!D64</f>
        <v>5544461.7000000002</v>
      </c>
      <c r="E64" s="60">
        <f t="shared" si="9"/>
        <v>1</v>
      </c>
      <c r="F64" s="44">
        <f t="shared" si="14"/>
        <v>5544461.7000000002</v>
      </c>
      <c r="G64" s="62">
        <f>IF(ISBLANK(F64),"  ",IF(F76&gt;0,F64/F76,IF(F64&gt;0,1,0)))</f>
        <v>2.061828993139083E-3</v>
      </c>
      <c r="H64" s="9">
        <f>'ULS Summary'!H64-ULSBoard!H64+LSU!H64+LSUA!H64+LSUS!H64+SUBR!H64+SUNO!H64</f>
        <v>0</v>
      </c>
      <c r="I64" s="58">
        <f t="shared" si="11"/>
        <v>0</v>
      </c>
      <c r="J64" s="53">
        <f>'ULS Summary'!J64-ULSBoard!J64+LSU!J64+LSUA!J64+LSUS!J64+SUBR!J64+SUNO!J64</f>
        <v>4639600</v>
      </c>
      <c r="K64" s="60">
        <f t="shared" si="12"/>
        <v>1</v>
      </c>
      <c r="L64" s="44">
        <f t="shared" si="13"/>
        <v>4639600</v>
      </c>
      <c r="M64" s="62">
        <f>IF(ISBLANK(L64),"  ",IF(L76&gt;0,L64/L76,IF(L64&gt;0,1,0)))</f>
        <v>1.7039859410857201E-3</v>
      </c>
      <c r="N64" s="35"/>
    </row>
    <row r="65" spans="1:14" s="11" customFormat="1" ht="44.25" x14ac:dyDescent="0.55000000000000004">
      <c r="A65" s="89" t="s">
        <v>62</v>
      </c>
      <c r="B65" s="9">
        <f>'ULS Summary'!B65-ULSBoard!B65+LSU!B65+LSUA!B65+LSUS!B65+SUBR!B65+SUNO!B65</f>
        <v>0</v>
      </c>
      <c r="C65" s="58">
        <f t="shared" si="0"/>
        <v>0</v>
      </c>
      <c r="D65" s="53">
        <f>'ULS Summary'!D65-ULSBoard!D65+LSU!D65+LSUA!D65+LSUS!D65+SUBR!D65+SUNO!D65</f>
        <v>83235898.299999997</v>
      </c>
      <c r="E65" s="60">
        <f t="shared" si="9"/>
        <v>1</v>
      </c>
      <c r="F65" s="44">
        <f t="shared" si="14"/>
        <v>83235898.299999997</v>
      </c>
      <c r="G65" s="62">
        <f>IF(ISBLANK(F65),"  ",IF(F76&gt;0,F65/F76,IF(F65&gt;0,1,0)))</f>
        <v>3.0953083936879948E-2</v>
      </c>
      <c r="H65" s="9">
        <f>'ULS Summary'!H65-ULSBoard!H65+LSU!H65+LSUA!H65+LSUS!H65+SUBR!H65+SUNO!H65</f>
        <v>0</v>
      </c>
      <c r="I65" s="58">
        <f t="shared" si="11"/>
        <v>0</v>
      </c>
      <c r="J65" s="53">
        <f>'ULS Summary'!J65-ULSBoard!J65+LSU!J65+LSUA!J65+LSUS!J65+SUBR!J65+SUNO!J65</f>
        <v>84635623.850000009</v>
      </c>
      <c r="K65" s="60">
        <f t="shared" si="12"/>
        <v>1</v>
      </c>
      <c r="L65" s="44">
        <f t="shared" si="13"/>
        <v>84635623.850000009</v>
      </c>
      <c r="M65" s="62">
        <f>IF(ISBLANK(L65),"  ",IF(L76&gt;0,L65/L76,IF(L65&gt;0,1,0)))</f>
        <v>3.1084126466811638E-2</v>
      </c>
      <c r="N65" s="35"/>
    </row>
    <row r="66" spans="1:14" s="11" customFormat="1" ht="44.25" x14ac:dyDescent="0.55000000000000004">
      <c r="A66" s="88" t="s">
        <v>63</v>
      </c>
      <c r="B66" s="9">
        <f>'ULS Summary'!B66-ULSBoard!B66+LSU!B66+LSUA!B66+LSUS!B66+SUBR!B66+SUNO!B66</f>
        <v>28103038.810000002</v>
      </c>
      <c r="C66" s="58">
        <f t="shared" si="0"/>
        <v>0.31162867379075937</v>
      </c>
      <c r="D66" s="53">
        <f>'ULS Summary'!D66-ULSBoard!D66+LSU!D66+LSUA!D66+LSUS!D66+SUBR!D66+SUNO!D66</f>
        <v>62078132.479999997</v>
      </c>
      <c r="E66" s="60">
        <f t="shared" si="9"/>
        <v>0.68837132620924069</v>
      </c>
      <c r="F66" s="44">
        <f t="shared" si="14"/>
        <v>90181171.289999992</v>
      </c>
      <c r="G66" s="62">
        <f>IF(ISBLANK(F66),"  ",IF(F76&gt;0,F66/F76,IF(F66&gt;0,1,0)))</f>
        <v>3.3535835156181859E-2</v>
      </c>
      <c r="H66" s="9">
        <f>'ULS Summary'!H66-ULSBoard!H66+LSU!H66+LSUA!H66+LSUS!H66+SUBR!H66+SUNO!H66</f>
        <v>34146413</v>
      </c>
      <c r="I66" s="58">
        <f t="shared" si="11"/>
        <v>0.39592955804274393</v>
      </c>
      <c r="J66" s="53">
        <f>'ULS Summary'!J66-ULSBoard!J66+LSU!J66+LSUA!J66+LSUS!J66+SUBR!J66+SUNO!J66</f>
        <v>52097244</v>
      </c>
      <c r="K66" s="60">
        <f t="shared" si="12"/>
        <v>0.60407044195725601</v>
      </c>
      <c r="L66" s="44">
        <f t="shared" si="13"/>
        <v>86243657</v>
      </c>
      <c r="M66" s="62">
        <f>IF(ISBLANK(L66),"  ",IF(L76&gt;0,L66/L76,IF(L66&gt;0,1,0)))</f>
        <v>3.1674708818824691E-2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1051380961.84</v>
      </c>
      <c r="C67" s="80">
        <f t="shared" si="0"/>
        <v>0.54308034599947475</v>
      </c>
      <c r="D67" s="91">
        <f>D66+D65+D64+D63+D62+D61+D60+D59+D58+D57+D56</f>
        <v>884577445.76000011</v>
      </c>
      <c r="E67" s="83">
        <f t="shared" si="9"/>
        <v>0.45691965400052542</v>
      </c>
      <c r="F67" s="90">
        <f>F66+F65+F64+F63+F62+F61+F60+F59+F58+F57+F56</f>
        <v>1935958407.5999999</v>
      </c>
      <c r="G67" s="82">
        <f>IF(ISBLANK(F67),"  ",IF(F76&gt;0,F67/F76,IF(F67&gt;0,1,0)))</f>
        <v>0.71992835198068916</v>
      </c>
      <c r="H67" s="232">
        <f>H66+H65+H64+H63+H62+H61+H60+H59+H58+H57+H56</f>
        <v>1087091535</v>
      </c>
      <c r="I67" s="80">
        <f t="shared" si="11"/>
        <v>0.54690282466350038</v>
      </c>
      <c r="J67" s="91">
        <f>J66+J65+J64+J63+J62+J61+J60+J59+J58+J57+J56</f>
        <v>900631852</v>
      </c>
      <c r="K67" s="83">
        <f t="shared" si="12"/>
        <v>0.45309717533649968</v>
      </c>
      <c r="L67" s="90">
        <f>L66+L65+L64+L63+L62+L61+L60+L59+L58+L57+L56</f>
        <v>1987723387</v>
      </c>
      <c r="M67" s="82">
        <f>IF(ISBLANK(L67),"  ",IF(L76&gt;0,L67/L76,IF(L67&gt;0,1,0)))</f>
        <v>0.73003118937306877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'ULS Summary'!B69-ULSBoard!B69+LSU!B69+LSUA!B69+LSUS!B69+SUBR!B69+SUNO!B69</f>
        <v>0</v>
      </c>
      <c r="C69" s="52">
        <f t="shared" si="0"/>
        <v>0</v>
      </c>
      <c r="D69" s="53">
        <f>'ULS Summary'!D69-ULSBoard!D69+LSU!D69+LSUA!D69+LSUS!D69+SUBR!D69+SUNO!D69</f>
        <v>20707133.190000001</v>
      </c>
      <c r="E69" s="54">
        <f>IF(ISBLANK(D69),"  ",IF(F69&gt;0,D69/F69,IF(D69&gt;0,1,0)))</f>
        <v>1</v>
      </c>
      <c r="F69" s="67">
        <f>D69+B69</f>
        <v>20707133.190000001</v>
      </c>
      <c r="G69" s="56">
        <f>IF(ISBLANK(F69),"  ",IF(F76&gt;0,F69/F76,IF(F69&gt;0,1,0)))</f>
        <v>7.7003990443174292E-3</v>
      </c>
      <c r="H69" s="9">
        <f>'ULS Summary'!H69-ULSBoard!H69+LSU!H69+LSUA!H69+LSUS!H69+SUBR!H69+SUNO!H69</f>
        <v>0</v>
      </c>
      <c r="I69" s="52">
        <f>IF(ISBLANK(H69),"  ",IF(L69&gt;0,H69/L69,IF(H69&gt;0,1,0)))</f>
        <v>0</v>
      </c>
      <c r="J69" s="53">
        <f>'ULS Summary'!J69-ULSBoard!J69+LSU!J69+LSUA!J69+LSUS!J69+SUBR!J69+SUNO!J69</f>
        <v>19633965.809999999</v>
      </c>
      <c r="K69" s="54">
        <f>IF(ISBLANK(J69),"  ",IF(L69&gt;0,J69/L69,IF(J69&gt;0,1,0)))</f>
        <v>1</v>
      </c>
      <c r="L69" s="67">
        <f>J69+H69</f>
        <v>19633965.809999999</v>
      </c>
      <c r="M69" s="56">
        <f>IF(ISBLANK(L69),"  ",IF(L76&gt;0,L69/L76,IF(L69&gt;0,1,0)))</f>
        <v>7.2109668307607771E-3</v>
      </c>
    </row>
    <row r="70" spans="1:14" s="11" customFormat="1" ht="44.25" x14ac:dyDescent="0.55000000000000004">
      <c r="A70" s="41" t="s">
        <v>67</v>
      </c>
      <c r="B70" s="9">
        <f>'ULS Summary'!B70-ULSBoard!B70+LSU!B70+LSUA!B70+LSUS!B70+SUBR!B70+SUNO!B70</f>
        <v>0</v>
      </c>
      <c r="C70" s="58">
        <f t="shared" si="0"/>
        <v>0</v>
      </c>
      <c r="D70" s="53">
        <f>'ULS Summary'!D70-ULSBoard!D70+LSU!D70+LSUA!D70+LSUS!D70+SUBR!D70+SUNO!D70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'ULS Summary'!H70-ULSBoard!H70+LSU!H70+LSUA!H70+LSUS!H70+SUBR!H70+SUNO!H70</f>
        <v>0</v>
      </c>
      <c r="I70" s="58">
        <f>IF(ISBLANK(H70),"  ",IF(L70&gt;0,H70/L70,IF(H70&gt;0,1,0)))</f>
        <v>0</v>
      </c>
      <c r="J70" s="53">
        <f>'ULS Summary'!J70-ULSBoard!J70+LSU!J70+LSUA!J70+LSUS!J70+SUBR!J70+SUNO!J70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'ULS Summary'!B72-ULSBoard!B72+LSU!B72+LSUA!B72+LSUS!B72+SUBR!B72+SUNO!B72</f>
        <v>0</v>
      </c>
      <c r="C72" s="52">
        <f t="shared" si="0"/>
        <v>0</v>
      </c>
      <c r="D72" s="53">
        <f>'ULS Summary'!D72-ULSBoard!D72+LSU!D72+LSUA!D72+LSUS!D72+SUBR!D72+SUNO!D72</f>
        <v>154611746.91999999</v>
      </c>
      <c r="E72" s="54">
        <f>IF(ISBLANK(D72),"  ",IF(F72&gt;0,D72/F72,IF(D72&gt;0,1,0)))</f>
        <v>1</v>
      </c>
      <c r="F72" s="67">
        <f>D72+B72</f>
        <v>154611746.91999999</v>
      </c>
      <c r="G72" s="56">
        <f>IF(ISBLANK(F72),"  ",IF(F76&gt;0,F72/F76,IF(F72&gt;0,1,0)))</f>
        <v>5.7495749764046214E-2</v>
      </c>
      <c r="H72" s="9">
        <f>'ULS Summary'!H72-ULSBoard!H72+LSU!H72+LSUA!H72+LSUS!H72+SUBR!H72+SUNO!H72</f>
        <v>0</v>
      </c>
      <c r="I72" s="52">
        <f>IF(ISBLANK(H72),"  ",IF(L72&gt;0,H72/L72,IF(H72&gt;0,1,0)))</f>
        <v>0</v>
      </c>
      <c r="J72" s="53">
        <f>'ULS Summary'!J72-ULSBoard!J72+LSU!J72+LSUA!J72+LSUS!J72+SUBR!J72+SUNO!J72</f>
        <v>151337759</v>
      </c>
      <c r="K72" s="54">
        <f>IF(ISBLANK(J72),"  ",IF(L72&gt;0,J72/L72,IF(J72&gt;0,1,0)))</f>
        <v>1</v>
      </c>
      <c r="L72" s="67">
        <f>J72+H72</f>
        <v>151337759</v>
      </c>
      <c r="M72" s="56">
        <f>IF(ISBLANK(L72),"  ",IF(L76&gt;0,L72/L76,IF(L72&gt;0,1,0)))</f>
        <v>5.5581820349042785E-2</v>
      </c>
    </row>
    <row r="73" spans="1:14" s="11" customFormat="1" ht="44.25" x14ac:dyDescent="0.55000000000000004">
      <c r="A73" s="41" t="s">
        <v>70</v>
      </c>
      <c r="B73" s="9">
        <f>'ULS Summary'!B73-ULSBoard!B73+LSU!B73+LSUA!B73+LSUS!B73+SUBR!B73+SUNO!B73</f>
        <v>0</v>
      </c>
      <c r="C73" s="58">
        <f t="shared" si="0"/>
        <v>0</v>
      </c>
      <c r="D73" s="53">
        <f>'ULS Summary'!D73-ULSBoard!D73+LSU!D73+LSUA!D73+LSUS!D73+SUBR!D73+SUNO!D73</f>
        <v>159856674.26999998</v>
      </c>
      <c r="E73" s="60">
        <f>IF(ISBLANK(D73),"  ",IF(F73&gt;0,D73/F73,IF(D73&gt;0,1,0)))</f>
        <v>1</v>
      </c>
      <c r="F73" s="44">
        <f>D73+B73</f>
        <v>159856674.26999998</v>
      </c>
      <c r="G73" s="62">
        <f>IF(ISBLANK(F73),"  ",IF(F76&gt;0,F73/F76,IF(F73&gt;0,1,0)))</f>
        <v>5.944619037708862E-2</v>
      </c>
      <c r="H73" s="9">
        <f>'ULS Summary'!H73-ULSBoard!H73+LSU!H73+LSUA!H73+LSUS!H73+SUBR!H73+SUNO!H73</f>
        <v>0</v>
      </c>
      <c r="I73" s="58">
        <f>IF(ISBLANK(H73),"  ",IF(L73&gt;0,H73/L73,IF(H73&gt;0,1,0)))</f>
        <v>0</v>
      </c>
      <c r="J73" s="53">
        <f>'ULS Summary'!J73-ULSBoard!J73+LSU!J73+LSUA!J73+LSUS!J73+SUBR!J73+SUNO!J73</f>
        <v>153850618.74000001</v>
      </c>
      <c r="K73" s="60">
        <f>IF(ISBLANK(J73),"  ",IF(L73&gt;0,J73/L73,IF(J73&gt;0,1,0)))</f>
        <v>1</v>
      </c>
      <c r="L73" s="44">
        <f>J73+H73</f>
        <v>153850618.74000001</v>
      </c>
      <c r="M73" s="62">
        <f>IF(ISBLANK(L73),"  ",IF(L76&gt;0,L73/L76,IF(L73&gt;0,1,0)))</f>
        <v>5.6504718372337968E-2</v>
      </c>
    </row>
    <row r="74" spans="1:14" s="85" customFormat="1" ht="45" x14ac:dyDescent="0.6">
      <c r="A74" s="86" t="s">
        <v>71</v>
      </c>
      <c r="B74" s="117">
        <f>B73+B72+B70+B69</f>
        <v>0</v>
      </c>
      <c r="C74" s="80">
        <f t="shared" si="0"/>
        <v>0</v>
      </c>
      <c r="D74" s="95">
        <f>D73+D72+D70+D69</f>
        <v>335175554.37999994</v>
      </c>
      <c r="E74" s="83">
        <f>IF(ISBLANK(D74),"  ",IF(F74&gt;0,D74/F74,IF(D74&gt;0,1,0)))</f>
        <v>1</v>
      </c>
      <c r="F74" s="118">
        <f>F73+F72+F71+F70+F69</f>
        <v>335175554.37999994</v>
      </c>
      <c r="G74" s="82">
        <f>IF(ISBLANK(F74),"  ",IF(F76&gt;0,F74/F76,IF(F74&gt;0,1,0)))</f>
        <v>0.12464233918545226</v>
      </c>
      <c r="H74" s="117">
        <f>H73+H72+H70+H69</f>
        <v>0</v>
      </c>
      <c r="I74" s="80">
        <f>IF(ISBLANK(H74),"  ",IF(L74&gt;0,H74/L74,IF(H74&gt;0,1,0)))</f>
        <v>0</v>
      </c>
      <c r="J74" s="95">
        <f>J73+J72+J70+J69</f>
        <v>324822343.55000001</v>
      </c>
      <c r="K74" s="83">
        <f>IF(ISBLANK(J74),"  ",IF(L74&gt;0,J74/L74,IF(J74&gt;0,1,0)))</f>
        <v>1</v>
      </c>
      <c r="L74" s="118">
        <f>L73+L72+L71+L70+L69</f>
        <v>324822343.55000001</v>
      </c>
      <c r="M74" s="82">
        <f>IF(ISBLANK(L74),"  ",IF(L76&gt;0,L74/L76,IF(L74&gt;0,1,0)))</f>
        <v>0.11929750555214153</v>
      </c>
    </row>
    <row r="75" spans="1:14" s="85" customFormat="1" ht="45" x14ac:dyDescent="0.6">
      <c r="A75" s="86" t="s">
        <v>72</v>
      </c>
      <c r="B75" s="133">
        <f>'ULS Summary'!B75-ULSBoard!B75+LSU!B75+LSUA!B75+LSUS!B75+SUBR!B75+SUNO!B75</f>
        <v>0</v>
      </c>
      <c r="C75" s="80">
        <f>IF(ISBLANK(B75),"  ",IF(F75&gt;0,B75/F75,IF(B75&gt;0,1,0)))</f>
        <v>0</v>
      </c>
      <c r="D75" s="142">
        <f>'ULS Summary'!D75-ULSBoard!D75+LSU!D75+LSUA!D75+LSUS!D75+SUBR!D75+SUNO!D75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'ULS Summary'!H75-ULSBoard!H75+LSU!H75+LSUA!H75+LSUS!H75+SUBR!H75+SUNO!H75</f>
        <v>0</v>
      </c>
      <c r="I75" s="80">
        <f>IF(ISBLANK(H75),"  ",IF(L75&gt;0,H75/L75,IF(H75&gt;0,1,0)))</f>
        <v>0</v>
      </c>
      <c r="J75" s="142">
        <f>'ULS Summary'!J75-ULSBoard!J75+LSU!J75+LSUA!J75+LSUS!J75+SUBR!J75+SUNO!J75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1467278639.8</v>
      </c>
      <c r="C76" s="122">
        <f t="shared" si="0"/>
        <v>0.54563955966244959</v>
      </c>
      <c r="D76" s="121">
        <f>D74+D67+D47+D40+D48+D75</f>
        <v>1221820077.1400001</v>
      </c>
      <c r="E76" s="123">
        <f>IF(ISBLANK(D76),"  ",IF(F76&gt;0,D76/F76,IF(D76&gt;0,1,0)))</f>
        <v>0.45436044033755035</v>
      </c>
      <c r="F76" s="121">
        <f>F74+F67+F47+F40+F48+F75</f>
        <v>2689098716.9400001</v>
      </c>
      <c r="G76" s="124">
        <f>IF(ISBLANK(F76),"  ",IF(F76&gt;0,F76/F76,IF(F76&gt;0,1,0)))</f>
        <v>1</v>
      </c>
      <c r="H76" s="121">
        <f>H74+H67+H47+H40+H48+H75</f>
        <v>1496021182</v>
      </c>
      <c r="I76" s="122">
        <f>IF(ISBLANK(H76),"  ",IF(L76&gt;0,H76/L76,IF(H76&gt;0,1,0)))</f>
        <v>0.54944371534064174</v>
      </c>
      <c r="J76" s="121">
        <f>J74+J67+J47+J40+J48+J75</f>
        <v>1226771235.55</v>
      </c>
      <c r="K76" s="123">
        <f>IF(ISBLANK(J76),"  ",IF(L76&gt;0,J76/L76,IF(J76&gt;0,1,0)))</f>
        <v>0.45055628465935821</v>
      </c>
      <c r="L76" s="121">
        <f>L74+L67+L47+L40+L48+L75</f>
        <v>2722792417.5500002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topLeftCell="A46" zoomScale="30" zoomScaleNormal="30" workbookViewId="0">
      <selection activeCell="G28" sqref="G28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85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8818756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8818756</v>
      </c>
      <c r="G13" s="56">
        <f>IF(ISBLANK(F13),"  ",IF(F76&gt;0,F13/F76,IF(F13&gt;0,1,0)))</f>
        <v>0.14539804734420733</v>
      </c>
      <c r="H13" s="9">
        <v>16154792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16154792</v>
      </c>
      <c r="M13" s="56">
        <f>IF(ISBLANK(L13),"  ",IF(L76&gt;0,L13/L76,IF(L13&gt;0,1,0)))</f>
        <v>0.24483082426878033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7428368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7428368</v>
      </c>
      <c r="G15" s="65">
        <f>IF(ISBLANK(F15),"  ",IF(F76&gt;0,F15/F76,IF(F15&gt;0,1,0)))</f>
        <v>0.12247421316047238</v>
      </c>
      <c r="H15" s="226">
        <v>99559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99559</v>
      </c>
      <c r="M15" s="65">
        <f>IF(ISBLANK(L15),"  ",IF(L76&gt;0,L15/L76,IF(L15&gt;0,1,0)))</f>
        <v>1.5088471602342822E-3</v>
      </c>
      <c r="N15" s="220"/>
    </row>
    <row r="16" spans="1:17" s="200" customFormat="1" ht="44.25" x14ac:dyDescent="0.55000000000000004">
      <c r="A16" s="66" t="s">
        <v>15</v>
      </c>
      <c r="B16" s="207">
        <v>7332721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7332721</v>
      </c>
      <c r="G16" s="56">
        <f>IF(ISBLANK(F16),"  ",IF(F76&gt;0,F16/F76,IF(F16&gt;0,1,0)))</f>
        <v>0.12089724617847046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95647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95647</v>
      </c>
      <c r="G17" s="62">
        <f>IF(ISBLANK(F17),"  ",IF(F76&gt;0,F17/F76,IF(F17&gt;0,1,0)))</f>
        <v>1.5769669820019285E-3</v>
      </c>
      <c r="H17" s="224">
        <v>99559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99559</v>
      </c>
      <c r="M17" s="62">
        <f>IF(ISBLANK(L17),"  ",IF(L76&gt;0,L17/L76,IF(L17&gt;0,1,0)))</f>
        <v>1.5088471602342822E-3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16247124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16247124</v>
      </c>
      <c r="G40" s="82">
        <f>IF(ISBLANK(F40),"  ",IF(F76&gt;0,F40/F76,IF(F40&gt;0,1,0)))</f>
        <v>0.26787226050467972</v>
      </c>
      <c r="H40" s="229">
        <v>16254351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16254351</v>
      </c>
      <c r="M40" s="82">
        <f>IF(ISBLANK(L40),"  ",IF(L76&gt;0,L40/L76,IF(L40&gt;0,1,0)))</f>
        <v>0.24633967142901461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225000</v>
      </c>
      <c r="C59" s="58">
        <f t="shared" si="0"/>
        <v>0.55894192938655574</v>
      </c>
      <c r="D59" s="69">
        <v>177546.29</v>
      </c>
      <c r="E59" s="60">
        <f t="shared" si="9"/>
        <v>0.44105807061344421</v>
      </c>
      <c r="F59" s="44">
        <f t="shared" si="14"/>
        <v>402546.29000000004</v>
      </c>
      <c r="G59" s="62">
        <f>IF(ISBLANK(F59),"  ",IF(F76&gt;0,F59/F76,IF(F59&gt;0,1,0)))</f>
        <v>6.6369275362256333E-3</v>
      </c>
      <c r="H59" s="224">
        <v>225000</v>
      </c>
      <c r="I59" s="58">
        <f t="shared" si="11"/>
        <v>0.68083406712116123</v>
      </c>
      <c r="J59" s="69">
        <v>105477</v>
      </c>
      <c r="K59" s="60">
        <f t="shared" si="12"/>
        <v>0.31916593287883877</v>
      </c>
      <c r="L59" s="44">
        <f t="shared" si="13"/>
        <v>330477</v>
      </c>
      <c r="M59" s="62">
        <f>IF(ISBLANK(L59),"  ",IF(L76&gt;0,L59/L76,IF(L59&gt;0,1,0)))</f>
        <v>5.0084802275308597E-3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6230829.0099999998</v>
      </c>
      <c r="E60" s="60">
        <f t="shared" si="9"/>
        <v>1</v>
      </c>
      <c r="F60" s="78">
        <f t="shared" si="14"/>
        <v>6230829.0099999998</v>
      </c>
      <c r="G60" s="62">
        <f>IF(ISBLANK(F60),"  ",IF(F76&gt;0,F60/F76,IF(F60&gt;0,1,0)))</f>
        <v>0.10272995095789481</v>
      </c>
      <c r="H60" s="228">
        <v>0</v>
      </c>
      <c r="I60" s="58">
        <f t="shared" si="11"/>
        <v>0</v>
      </c>
      <c r="J60" s="77">
        <v>2500000</v>
      </c>
      <c r="K60" s="60">
        <f t="shared" si="12"/>
        <v>1</v>
      </c>
      <c r="L60" s="78">
        <f t="shared" si="13"/>
        <v>2500000</v>
      </c>
      <c r="M60" s="62">
        <f>IF(ISBLANK(L60),"  ",IF(L76&gt;0,L60/L76,IF(L60&gt;0,1,0)))</f>
        <v>3.7888266260063939E-2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1505596.18</v>
      </c>
      <c r="E63" s="60">
        <f t="shared" si="9"/>
        <v>1</v>
      </c>
      <c r="F63" s="44">
        <f t="shared" si="14"/>
        <v>1505596.18</v>
      </c>
      <c r="G63" s="62">
        <f>IF(ISBLANK(F63),"  ",IF(F76&gt;0,F63/F76,IF(F63&gt;0,1,0)))</f>
        <v>2.4823313476515022E-2</v>
      </c>
      <c r="H63" s="224">
        <v>0</v>
      </c>
      <c r="I63" s="58">
        <f t="shared" si="11"/>
        <v>0</v>
      </c>
      <c r="J63" s="69">
        <v>2445889</v>
      </c>
      <c r="K63" s="60">
        <f t="shared" si="12"/>
        <v>1</v>
      </c>
      <c r="L63" s="44">
        <f t="shared" si="13"/>
        <v>2445889</v>
      </c>
      <c r="M63" s="62">
        <f>IF(ISBLANK(L63),"  ",IF(L76&gt;0,L63/L76,IF(L63&gt;0,1,0)))</f>
        <v>3.7068197469824607E-2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8428210.2699999996</v>
      </c>
      <c r="E65" s="60">
        <f t="shared" si="9"/>
        <v>1</v>
      </c>
      <c r="F65" s="44">
        <f t="shared" si="14"/>
        <v>8428210.2699999996</v>
      </c>
      <c r="G65" s="62">
        <f>IF(ISBLANK(F65),"  ",IF(F76&gt;0,F65/F76,IF(F65&gt;0,1,0)))</f>
        <v>0.13895897741862848</v>
      </c>
      <c r="H65" s="224">
        <v>0</v>
      </c>
      <c r="I65" s="58">
        <f t="shared" si="11"/>
        <v>0</v>
      </c>
      <c r="J65" s="69">
        <v>16000000</v>
      </c>
      <c r="K65" s="60">
        <f t="shared" si="12"/>
        <v>1</v>
      </c>
      <c r="L65" s="44">
        <f t="shared" si="13"/>
        <v>16000000</v>
      </c>
      <c r="M65" s="62">
        <f>IF(ISBLANK(L65),"  ",IF(L76&gt;0,L65/L76,IF(L65&gt;0,1,0)))</f>
        <v>0.2424849040644092</v>
      </c>
      <c r="N65" s="220"/>
    </row>
    <row r="66" spans="1:14" s="200" customFormat="1" ht="44.25" x14ac:dyDescent="0.55000000000000004">
      <c r="A66" s="231" t="s">
        <v>63</v>
      </c>
      <c r="B66" s="224">
        <v>620561</v>
      </c>
      <c r="C66" s="58">
        <f t="shared" si="0"/>
        <v>8.0814044696764953E-2</v>
      </c>
      <c r="D66" s="69">
        <v>7058314.6499999994</v>
      </c>
      <c r="E66" s="60">
        <f t="shared" si="9"/>
        <v>0.91918595530323499</v>
      </c>
      <c r="F66" s="44">
        <f t="shared" si="14"/>
        <v>7678875.6499999994</v>
      </c>
      <c r="G66" s="62">
        <f>IF(ISBLANK(F66),"  ",IF(F76&gt;0,F66/F76,IF(F66&gt;0,1,0)))</f>
        <v>0.12660442417377019</v>
      </c>
      <c r="H66" s="224">
        <v>620561</v>
      </c>
      <c r="I66" s="58">
        <f t="shared" si="11"/>
        <v>7.341508797350739E-2</v>
      </c>
      <c r="J66" s="69">
        <v>7832211</v>
      </c>
      <c r="K66" s="60">
        <f t="shared" si="12"/>
        <v>0.92658491202649262</v>
      </c>
      <c r="L66" s="44">
        <f t="shared" si="13"/>
        <v>8452772</v>
      </c>
      <c r="M66" s="62">
        <f>IF(ISBLANK(L66),"  ",IF(L76&gt;0,L66/L76,IF(L66&gt;0,1,0)))</f>
        <v>0.12810435046864527</v>
      </c>
      <c r="N66" s="220"/>
    </row>
    <row r="67" spans="1:14" s="202" customFormat="1" ht="45" x14ac:dyDescent="0.6">
      <c r="A67" s="235" t="s">
        <v>64</v>
      </c>
      <c r="B67" s="232">
        <v>845561</v>
      </c>
      <c r="C67" s="80">
        <f t="shared" si="0"/>
        <v>3.4874164737397677E-2</v>
      </c>
      <c r="D67" s="91">
        <v>23400496.399999999</v>
      </c>
      <c r="E67" s="83">
        <f t="shared" si="9"/>
        <v>0.96512583526260232</v>
      </c>
      <c r="F67" s="232">
        <f>F66+F65+F64+F63+F62+F61+F60+F59+F58+F57+F56</f>
        <v>24246057.399999999</v>
      </c>
      <c r="G67" s="82">
        <f>IF(ISBLANK(F67),"  ",IF(F76&gt;0,F67/F76,IF(F67&gt;0,1,0)))</f>
        <v>0.39975359356303414</v>
      </c>
      <c r="H67" s="232">
        <v>845561</v>
      </c>
      <c r="I67" s="80">
        <f t="shared" si="11"/>
        <v>2.8442163375204488E-2</v>
      </c>
      <c r="J67" s="91">
        <v>28883577</v>
      </c>
      <c r="K67" s="83">
        <f t="shared" si="12"/>
        <v>0.97155783662479556</v>
      </c>
      <c r="L67" s="232">
        <f>L66+L65+L64+L63+L62+L61+L60+L59+L58+L57+L56</f>
        <v>29729138</v>
      </c>
      <c r="M67" s="82">
        <f>IF(ISBLANK(L67),"  ",IF(L76&gt;0,L67/L76,IF(L67&gt;0,1,0)))</f>
        <v>0.4505541984904739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20159325.02</v>
      </c>
      <c r="E73" s="60">
        <f>IF(ISBLANK(D73),"  ",IF(F73&gt;0,D73/F73,IF(D73&gt;0,1,0)))</f>
        <v>1</v>
      </c>
      <c r="F73" s="44">
        <f>D73+B73</f>
        <v>20159325.02</v>
      </c>
      <c r="G73" s="62">
        <f>IF(ISBLANK(F73),"  ",IF(F76&gt;0,F73/F76,IF(F73&gt;0,1,0)))</f>
        <v>0.33237414593228609</v>
      </c>
      <c r="H73" s="224">
        <v>0</v>
      </c>
      <c r="I73" s="58">
        <f>IF(ISBLANK(H73),"  ",IF(L73&gt;0,H73/L73,IF(H73&gt;0,1,0)))</f>
        <v>0</v>
      </c>
      <c r="J73" s="69">
        <v>20000000</v>
      </c>
      <c r="K73" s="60">
        <f>IF(ISBLANK(J73),"  ",IF(L73&gt;0,J73/L73,IF(J73&gt;0,1,0)))</f>
        <v>1</v>
      </c>
      <c r="L73" s="44">
        <f>J73+H73</f>
        <v>20000000</v>
      </c>
      <c r="M73" s="62">
        <f>IF(ISBLANK(L73),"  ",IF(L76&gt;0,L73/L76,IF(L73&gt;0,1,0)))</f>
        <v>0.30310613008051152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20159325.02</v>
      </c>
      <c r="E74" s="83">
        <f>IF(ISBLANK(D74),"  ",IF(F74&gt;0,D74/F74,IF(D74&gt;0,1,0)))</f>
        <v>1</v>
      </c>
      <c r="F74" s="118">
        <f>F73+F72+F71+F70+F69</f>
        <v>20159325.02</v>
      </c>
      <c r="G74" s="82">
        <f>IF(ISBLANK(F74),"  ",IF(F76&gt;0,F74/F76,IF(F74&gt;0,1,0)))</f>
        <v>0.33237414593228609</v>
      </c>
      <c r="H74" s="117">
        <v>0</v>
      </c>
      <c r="I74" s="80">
        <f>IF(ISBLANK(H74),"  ",IF(L74&gt;0,H74/L74,IF(H74&gt;0,1,0)))</f>
        <v>0</v>
      </c>
      <c r="J74" s="95">
        <v>20000000</v>
      </c>
      <c r="K74" s="83">
        <f>IF(ISBLANK(J74),"  ",IF(L74&gt;0,J74/L74,IF(J74&gt;0,1,0)))</f>
        <v>1</v>
      </c>
      <c r="L74" s="118">
        <f>L73+L72+L71+L70+L69</f>
        <v>20000000</v>
      </c>
      <c r="M74" s="82">
        <f>IF(ISBLANK(L74),"  ",IF(L76&gt;0,L74/L76,IF(L74&gt;0,1,0)))</f>
        <v>0.30310613008051152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17092685</v>
      </c>
      <c r="C76" s="122">
        <f t="shared" si="0"/>
        <v>0.28181333318096369</v>
      </c>
      <c r="D76" s="121">
        <v>43559821.420000002</v>
      </c>
      <c r="E76" s="123">
        <f>IF(ISBLANK(D76),"  ",IF(F76&gt;0,D76/F76,IF(D76&gt;0,1,0)))</f>
        <v>0.71818666681903631</v>
      </c>
      <c r="F76" s="121">
        <f>F74+F67+F47+F40+F48+F75</f>
        <v>60652506.420000002</v>
      </c>
      <c r="G76" s="124">
        <f>IF(ISBLANK(F76),"  ",IF(F76&gt;0,F76/F76,IF(F76&gt;0,1,0)))</f>
        <v>1</v>
      </c>
      <c r="H76" s="121">
        <v>17099912</v>
      </c>
      <c r="I76" s="122">
        <f>IF(ISBLANK(H76),"  ",IF(L76&gt;0,H76/L76,IF(H76&gt;0,1,0)))</f>
        <v>0.25915440755186497</v>
      </c>
      <c r="J76" s="121">
        <v>48883577</v>
      </c>
      <c r="K76" s="123">
        <f>IF(ISBLANK(J76),"  ",IF(L76&gt;0,J76/L76,IF(J76&gt;0,1,0)))</f>
        <v>0.74084559244813497</v>
      </c>
      <c r="L76" s="121">
        <f>L74+L67+L47+L40+L48+L75</f>
        <v>65983489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45.5703125" style="129" customWidth="1"/>
    <col min="5" max="5" width="45.5703125" style="128" customWidth="1"/>
    <col min="6" max="6" width="45.57031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45.5703125" style="129" customWidth="1"/>
    <col min="11" max="11" width="45.5703125" style="128" customWidth="1"/>
    <col min="12" max="12" width="45.57031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79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SUBoard!B13+SUBR!B13+SUNO!B13+SUSLA!B13+SULaw!B13+SUAg!B13</f>
        <v>24206570</v>
      </c>
      <c r="C13" s="52">
        <f t="shared" ref="C13:C76" si="0">IF(ISBLANK(B13),"  ",IF(F13&gt;0,B13/F13,IF(B13&gt;0,1,0)))</f>
        <v>1</v>
      </c>
      <c r="D13" s="53">
        <f>SUBoard!D13+SUBR!D13+SUNO!D13+SUSLA!D13+SULaw!D13+SUAg!D13</f>
        <v>0</v>
      </c>
      <c r="E13" s="54">
        <f>IF(ISBLANK(D13),"  ",IF(F13&gt;0,D13/F13,IF(D13&gt;0,1,0)))</f>
        <v>0</v>
      </c>
      <c r="F13" s="55">
        <f>D13+B13</f>
        <v>24206570</v>
      </c>
      <c r="G13" s="56">
        <f>IF(ISBLANK(F13),"  ",IF(F76&gt;0,F13/F76,IF(F13&gt;0,1,0)))</f>
        <v>0.10598456815664253</v>
      </c>
      <c r="H13" s="9">
        <f>SUBoard!H13+SUBR!H13+SUNO!H13+SUSLA!H13+SULaw!H13+SUAg!H13</f>
        <v>43695878</v>
      </c>
      <c r="I13" s="52">
        <f>IF(ISBLANK(H13),"  ",IF(L13&gt;0,H13/L13,IF(H13&gt;0,1,0)))</f>
        <v>1</v>
      </c>
      <c r="J13" s="53">
        <f>SUBoard!J13+SUBR!J13+SUNO!J13+SUSLA!J13+SULaw!J13+SUAg!J13</f>
        <v>0</v>
      </c>
      <c r="K13" s="54">
        <f>IF(ISBLANK(J13),"  ",IF(L13&gt;0,J13/L13,IF(J13&gt;0,1,0)))</f>
        <v>0</v>
      </c>
      <c r="L13" s="55">
        <f t="shared" ref="L13:L34" si="1">J13+H13</f>
        <v>43695878</v>
      </c>
      <c r="M13" s="56">
        <f>IF(ISBLANK(L13),"  ",IF(L76&gt;0,L13/L76,IF(L13&gt;0,1,0)))</f>
        <v>0.19107380624160847</v>
      </c>
      <c r="N13" s="57"/>
    </row>
    <row r="14" spans="1:17" s="11" customFormat="1" ht="44.25" x14ac:dyDescent="0.55000000000000004">
      <c r="A14" s="21" t="s">
        <v>13</v>
      </c>
      <c r="B14" s="9">
        <f>SUBoard!B14+SUBR!B14+SUNO!B14+SUSLA!B14+SULaw!B14+SUAg!B14</f>
        <v>0</v>
      </c>
      <c r="C14" s="58">
        <f t="shared" si="0"/>
        <v>0</v>
      </c>
      <c r="D14" s="53">
        <f>SUBoard!D14+SUBR!D14+SUNO!D14+SUSLA!D14+SULaw!D14+SUAg!D14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SUBoard!H14+SUBR!H14+SUNO!H14+SUSLA!H14+SULaw!H14+SUAg!H14</f>
        <v>0</v>
      </c>
      <c r="I14" s="58">
        <f>IF(ISBLANK(H14),"  ",IF(L14&gt;0,H14/L14,IF(H14&gt;0,1,0)))</f>
        <v>0</v>
      </c>
      <c r="J14" s="53">
        <f>SUBoard!J14+SUBR!J14+SUNO!J14+SUSLA!J14+SULaw!J14+SUAg!J14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135">
        <f>SUBoard!B15+SUBR!B15+SUNO!B15+SUSLA!B15+SULaw!B15+SUAg!B15</f>
        <v>24786876.18</v>
      </c>
      <c r="C15" s="137">
        <f t="shared" si="0"/>
        <v>1</v>
      </c>
      <c r="D15" s="138">
        <f>SUBoard!D15+SUBR!D15+SUNO!D15+SUSLA!D15+SULaw!D15+SUAg!D15</f>
        <v>0</v>
      </c>
      <c r="E15" s="64">
        <f>IF(ISBLANK(D15),"  ",IF(F15&gt;0,D15/F15,IF(D15&gt;0,1,0)))</f>
        <v>0</v>
      </c>
      <c r="F15" s="48">
        <f>D15+B15</f>
        <v>24786876.18</v>
      </c>
      <c r="G15" s="65">
        <f>IF(ISBLANK(F15),"  ",IF(F76&gt;0,F15/F76,IF(F15&gt;0,1,0)))</f>
        <v>0.10852534530457926</v>
      </c>
      <c r="H15" s="135">
        <f>SUBoard!H15+SUBR!H15+SUNO!H15+SUSLA!H15+SULaw!H15+SUAg!H15</f>
        <v>4965616</v>
      </c>
      <c r="I15" s="137">
        <f>IF(ISBLANK(H15),"  ",IF(L15&gt;0,H15/L15,IF(H15&gt;0,1,0)))</f>
        <v>1</v>
      </c>
      <c r="J15" s="138">
        <f>SUBoard!J15+SUBR!J15+SUNO!J15+SUSLA!J15+SULaw!J15+SUAg!J15</f>
        <v>0</v>
      </c>
      <c r="K15" s="64">
        <f>IF(ISBLANK(J15),"  ",IF(L15&gt;0,J15/L15,IF(J15&gt;0,1,0)))</f>
        <v>0</v>
      </c>
      <c r="L15" s="48">
        <f t="shared" si="1"/>
        <v>4965616</v>
      </c>
      <c r="M15" s="65">
        <f>IF(ISBLANK(L15),"  ",IF(L76&gt;0,L15/L76,IF(L15&gt;0,1,0)))</f>
        <v>2.1713699160690415E-2</v>
      </c>
      <c r="N15" s="35"/>
    </row>
    <row r="16" spans="1:17" s="11" customFormat="1" ht="44.25" x14ac:dyDescent="0.55000000000000004">
      <c r="A16" s="66" t="s">
        <v>15</v>
      </c>
      <c r="B16" s="9">
        <f>SUBoard!B16+SUBR!B16+SUNO!B16+SUSLA!B16+SULaw!B16+SUAg!B16</f>
        <v>20178395.18</v>
      </c>
      <c r="C16" s="52">
        <f t="shared" si="0"/>
        <v>1</v>
      </c>
      <c r="D16" s="53">
        <f>SUBoard!D16+SUBR!D16+SUNO!D16+SUSLA!D16+SULaw!D16+SUAg!D16</f>
        <v>0</v>
      </c>
      <c r="E16" s="54">
        <f>IF(ISBLANK(D16),"  ",IF(F16&gt;0,D16/F16,IF(D16&gt;0,1,0)))</f>
        <v>0</v>
      </c>
      <c r="F16" s="67">
        <f t="shared" ref="F16:F39" si="2">D16+B16</f>
        <v>20178395.18</v>
      </c>
      <c r="G16" s="56">
        <f>IF(ISBLANK(F16),"  ",IF(F76&gt;0,F16/F76,IF(F16&gt;0,1,0)))</f>
        <v>8.8347853464839379E-2</v>
      </c>
      <c r="H16" s="9">
        <f>SUBoard!H16+SUBR!H16+SUNO!H16+SUSLA!H16+SULaw!H16+SUAg!H16</f>
        <v>0</v>
      </c>
      <c r="I16" s="52">
        <f t="shared" ref="I16:I34" si="3">IF(ISBLANK(H16),"  ",IF(L16&gt;0,H16/L16,IF(H16&gt;0,1,0)))</f>
        <v>0</v>
      </c>
      <c r="J16" s="53">
        <f>SUBoard!J16+SUBR!J16+SUNO!J16+SUSLA!J16+SULaw!J16+SUAg!J16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SUBoard!B17+SUBR!B17+SUNO!B17+SUSLA!B17+SULaw!B17+SUAg!B17</f>
        <v>2901865</v>
      </c>
      <c r="C17" s="58">
        <f t="shared" si="0"/>
        <v>1</v>
      </c>
      <c r="D17" s="53">
        <f>SUBoard!D17+SUBR!D17+SUNO!D17+SUSLA!D17+SULaw!D17+SUAg!D17</f>
        <v>0</v>
      </c>
      <c r="E17" s="54">
        <f t="shared" ref="E17:E34" si="5">IF(ISBLANK(D17),"  ",IF(F17&gt;0,D17/F17,IF(D17&gt;0,1,0)))</f>
        <v>0</v>
      </c>
      <c r="F17" s="44">
        <f t="shared" si="2"/>
        <v>2901865</v>
      </c>
      <c r="G17" s="62">
        <f>IF(ISBLANK(F17),"  ",IF(F76&gt;0,F17/F76,IF(F17&gt;0,1,0)))</f>
        <v>1.2705348542725196E-2</v>
      </c>
      <c r="H17" s="9">
        <f>SUBoard!H17+SUBR!H17+SUNO!H17+SUSLA!H17+SULaw!H17+SUAg!H17</f>
        <v>2995616</v>
      </c>
      <c r="I17" s="58">
        <f t="shared" si="3"/>
        <v>1</v>
      </c>
      <c r="J17" s="53">
        <f>SUBoard!J17+SUBR!J17+SUNO!J17+SUSLA!J17+SULaw!J17+SUAg!J17</f>
        <v>0</v>
      </c>
      <c r="K17" s="60">
        <f t="shared" si="4"/>
        <v>0</v>
      </c>
      <c r="L17" s="44">
        <f t="shared" si="1"/>
        <v>2995616</v>
      </c>
      <c r="M17" s="62">
        <f>IF(ISBLANK(L17),"  ",IF(L76&gt;0,L17/L76,IF(L17&gt;0,1,0)))</f>
        <v>1.3099261929426436E-2</v>
      </c>
      <c r="N17" s="35"/>
    </row>
    <row r="18" spans="1:14" s="11" customFormat="1" ht="44.25" x14ac:dyDescent="0.55000000000000004">
      <c r="A18" s="68" t="s">
        <v>17</v>
      </c>
      <c r="B18" s="9">
        <f>SUBoard!B18+SUBR!B18+SUNO!B18+SUSLA!B18+SULaw!B18+SUAg!B18</f>
        <v>906616</v>
      </c>
      <c r="C18" s="58">
        <f t="shared" si="0"/>
        <v>1</v>
      </c>
      <c r="D18" s="53">
        <f>SUBoard!D18+SUBR!D18+SUNO!D18+SUSLA!D18+SULaw!D18+SUAg!D18</f>
        <v>0</v>
      </c>
      <c r="E18" s="54">
        <f t="shared" si="5"/>
        <v>0</v>
      </c>
      <c r="F18" s="44">
        <f t="shared" si="2"/>
        <v>906616</v>
      </c>
      <c r="G18" s="62">
        <f>IF(ISBLANK(F18),"  ",IF(F76&gt;0,F18/F76,IF(F18&gt;0,1,0)))</f>
        <v>3.969472140989104E-3</v>
      </c>
      <c r="H18" s="9">
        <f>SUBoard!H18+SUBR!H18+SUNO!H18+SUSLA!H18+SULaw!H18+SUAg!H18</f>
        <v>1000000</v>
      </c>
      <c r="I18" s="58">
        <f t="shared" si="3"/>
        <v>1</v>
      </c>
      <c r="J18" s="53">
        <f>SUBoard!J18+SUBR!J18+SUNO!J18+SUSLA!J18+SULaw!J18+SUAg!J18</f>
        <v>0</v>
      </c>
      <c r="K18" s="60">
        <f t="shared" si="4"/>
        <v>0</v>
      </c>
      <c r="L18" s="44">
        <f t="shared" si="1"/>
        <v>1000000</v>
      </c>
      <c r="M18" s="62">
        <f>IF(ISBLANK(L18),"  ",IF(L76&gt;0,L18/L76,IF(L18&gt;0,1,0)))</f>
        <v>4.3728107772913602E-3</v>
      </c>
      <c r="N18" s="35"/>
    </row>
    <row r="19" spans="1:14" s="11" customFormat="1" ht="44.25" x14ac:dyDescent="0.55000000000000004">
      <c r="A19" s="68" t="s">
        <v>18</v>
      </c>
      <c r="B19" s="9">
        <f>SUBoard!B19+SUBR!B19+SUNO!B19+SUSLA!B19+SULaw!B19+SUAg!B19</f>
        <v>0</v>
      </c>
      <c r="C19" s="58">
        <f t="shared" si="0"/>
        <v>0</v>
      </c>
      <c r="D19" s="53">
        <f>SUBoard!D19+SUBR!D19+SUNO!D19+SUSLA!D19+SULaw!D19+SUAg!D19</f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9">
        <f>SUBoard!H19+SUBR!H19+SUNO!H19+SUSLA!H19+SULaw!H19+SUAg!H19</f>
        <v>0</v>
      </c>
      <c r="I19" s="58">
        <f t="shared" si="3"/>
        <v>0</v>
      </c>
      <c r="J19" s="53">
        <f>SUBoard!J19+SUBR!J19+SUNO!J19+SUSLA!J19+SULaw!J19+SUAg!J19</f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35"/>
    </row>
    <row r="20" spans="1:14" s="11" customFormat="1" ht="44.25" x14ac:dyDescent="0.55000000000000004">
      <c r="A20" s="68" t="s">
        <v>19</v>
      </c>
      <c r="B20" s="9">
        <f>SUBoard!B20+SUBR!B20+SUNO!B20+SUSLA!B20+SULaw!B20+SUAg!B20</f>
        <v>0</v>
      </c>
      <c r="C20" s="58">
        <f t="shared" si="0"/>
        <v>0</v>
      </c>
      <c r="D20" s="53">
        <f>SUBoard!D20+SUBR!D20+SUNO!D20+SUSLA!D20+SULaw!D20+SUAg!D20</f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9">
        <f>SUBoard!H20+SUBR!H20+SUNO!H20+SUSLA!H20+SULaw!H20+SUAg!H20</f>
        <v>0</v>
      </c>
      <c r="I20" s="58">
        <f t="shared" si="3"/>
        <v>0</v>
      </c>
      <c r="J20" s="53">
        <f>SUBoard!J20+SUBR!J20+SUNO!J20+SUSLA!J20+SULaw!J20+SUAg!J20</f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35"/>
    </row>
    <row r="21" spans="1:14" s="11" customFormat="1" ht="44.25" x14ac:dyDescent="0.55000000000000004">
      <c r="A21" s="68" t="s">
        <v>20</v>
      </c>
      <c r="B21" s="9">
        <f>SUBoard!B21+SUBR!B21+SUNO!B21+SUSLA!B21+SULaw!B21+SUAg!B21</f>
        <v>50000</v>
      </c>
      <c r="C21" s="58">
        <f t="shared" si="0"/>
        <v>1</v>
      </c>
      <c r="D21" s="53">
        <f>SUBoard!D21+SUBR!D21+SUNO!D21+SUSLA!D21+SULaw!D21+SUAg!D21</f>
        <v>0</v>
      </c>
      <c r="E21" s="54">
        <f t="shared" si="5"/>
        <v>0</v>
      </c>
      <c r="F21" s="44">
        <f t="shared" si="2"/>
        <v>50000</v>
      </c>
      <c r="G21" s="62">
        <f>IF(ISBLANK(F21),"  ",IF(F76&gt;0,F21/F76,IF(F21&gt;0,1,0)))</f>
        <v>2.1891694725159849E-4</v>
      </c>
      <c r="H21" s="9">
        <f>SUBoard!H21+SUBR!H21+SUNO!H21+SUSLA!H21+SULaw!H21+SUAg!H21</f>
        <v>50000</v>
      </c>
      <c r="I21" s="58">
        <f t="shared" si="3"/>
        <v>1</v>
      </c>
      <c r="J21" s="53">
        <f>SUBoard!J21+SUBR!J21+SUNO!J21+SUSLA!J21+SULaw!J21+SUAg!J21</f>
        <v>0</v>
      </c>
      <c r="K21" s="60">
        <f t="shared" si="4"/>
        <v>0</v>
      </c>
      <c r="L21" s="44">
        <f t="shared" si="1"/>
        <v>50000</v>
      </c>
      <c r="M21" s="62">
        <f>IF(ISBLANK(L21),"  ",IF(L76&gt;0,L21/L76,IF(L21&gt;0,1,0)))</f>
        <v>2.1864053886456802E-4</v>
      </c>
      <c r="N21" s="35"/>
    </row>
    <row r="22" spans="1:14" s="11" customFormat="1" ht="44.25" x14ac:dyDescent="0.55000000000000004">
      <c r="A22" s="68" t="s">
        <v>21</v>
      </c>
      <c r="B22" s="9">
        <f>SUBoard!B22+SUBR!B22+SUNO!B22+SUSLA!B22+SULaw!B22+SUAg!B22</f>
        <v>750000</v>
      </c>
      <c r="C22" s="58">
        <f t="shared" si="0"/>
        <v>1</v>
      </c>
      <c r="D22" s="53">
        <f>SUBoard!D22+SUBR!D22+SUNO!D22+SUSLA!D22+SULaw!D22+SUAg!D22</f>
        <v>0</v>
      </c>
      <c r="E22" s="54">
        <f t="shared" si="5"/>
        <v>0</v>
      </c>
      <c r="F22" s="44">
        <f t="shared" si="2"/>
        <v>750000</v>
      </c>
      <c r="G22" s="62">
        <f>IF(ISBLANK(F22),"  ",IF(F76&gt;0,F22/F76,IF(F22&gt;0,1,0)))</f>
        <v>3.2837542087739771E-3</v>
      </c>
      <c r="H22" s="9">
        <f>SUBoard!H22+SUBR!H22+SUNO!H22+SUSLA!H22+SULaw!H22+SUAg!H22</f>
        <v>920000</v>
      </c>
      <c r="I22" s="58">
        <f t="shared" si="3"/>
        <v>1</v>
      </c>
      <c r="J22" s="53">
        <f>SUBoard!J22+SUBR!J22+SUNO!J22+SUSLA!J22+SULaw!J22+SUAg!J22</f>
        <v>0</v>
      </c>
      <c r="K22" s="60">
        <f t="shared" si="4"/>
        <v>0</v>
      </c>
      <c r="L22" s="44">
        <f t="shared" si="1"/>
        <v>920000</v>
      </c>
      <c r="M22" s="62">
        <f>IF(ISBLANK(L22),"  ",IF(L76&gt;0,L22/L76,IF(L22&gt;0,1,0)))</f>
        <v>4.0229859151080516E-3</v>
      </c>
      <c r="N22" s="35"/>
    </row>
    <row r="23" spans="1:14" s="11" customFormat="1" ht="44.25" x14ac:dyDescent="0.55000000000000004">
      <c r="A23" s="68" t="s">
        <v>22</v>
      </c>
      <c r="B23" s="9">
        <f>SUBoard!B23+SUBR!B23+SUNO!B23+SUSLA!B23+SULaw!B23+SUAg!B23</f>
        <v>0</v>
      </c>
      <c r="C23" s="58">
        <f t="shared" si="0"/>
        <v>0</v>
      </c>
      <c r="D23" s="53">
        <f>SUBoard!D23+SUBR!D23+SUNO!D23+SUSLA!D23+SULaw!D23+SUAg!D23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SUBoard!H23+SUBR!H23+SUNO!H23+SUSLA!H23+SULaw!H23+SUAg!H23</f>
        <v>0</v>
      </c>
      <c r="I23" s="58">
        <f t="shared" si="3"/>
        <v>0</v>
      </c>
      <c r="J23" s="53">
        <f>SUBoard!J23+SUBR!J23+SUNO!J23+SUSLA!J23+SULaw!J23+SUAg!J23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35"/>
    </row>
    <row r="24" spans="1:14" s="11" customFormat="1" ht="44.25" x14ac:dyDescent="0.55000000000000004">
      <c r="A24" s="68" t="s">
        <v>23</v>
      </c>
      <c r="B24" s="9">
        <f>SUBoard!B24+SUBR!B24+SUNO!B24+SUSLA!B24+SULaw!B24+SUAg!B24</f>
        <v>0</v>
      </c>
      <c r="C24" s="58">
        <f t="shared" si="0"/>
        <v>0</v>
      </c>
      <c r="D24" s="53">
        <f>SUBoard!D24+SUBR!D24+SUNO!D24+SUSLA!D24+SULaw!D24+SUAg!D24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SUBoard!H24+SUBR!H24+SUNO!H24+SUSLA!H24+SULaw!H24+SUAg!H24</f>
        <v>0</v>
      </c>
      <c r="I24" s="58">
        <f t="shared" si="3"/>
        <v>0</v>
      </c>
      <c r="J24" s="53">
        <f>SUBoard!J24+SUBR!J24+SUNO!J24+SUSLA!J24+SULaw!J24+SUAg!J24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35"/>
    </row>
    <row r="25" spans="1:14" s="11" customFormat="1" ht="44.25" x14ac:dyDescent="0.55000000000000004">
      <c r="A25" s="68" t="s">
        <v>24</v>
      </c>
      <c r="B25" s="9">
        <f>SUBoard!B25+SUBR!B25+SUNO!B25+SUSLA!B25+SULaw!B25+SUAg!B25</f>
        <v>0</v>
      </c>
      <c r="C25" s="58">
        <f t="shared" si="0"/>
        <v>0</v>
      </c>
      <c r="D25" s="53">
        <f>SUBoard!D25+SUBR!D25+SUNO!D25+SUSLA!D25+SULaw!D25+SUAg!D25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SUBoard!H25+SUBR!H25+SUNO!H25+SUSLA!H25+SULaw!H25+SUAg!H25</f>
        <v>0</v>
      </c>
      <c r="I25" s="58">
        <f t="shared" si="3"/>
        <v>0</v>
      </c>
      <c r="J25" s="53">
        <f>SUBoard!J25+SUBR!J25+SUNO!J25+SUSLA!J25+SULaw!J25+SUAg!J25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35"/>
    </row>
    <row r="26" spans="1:14" s="11" customFormat="1" ht="44.25" x14ac:dyDescent="0.55000000000000004">
      <c r="A26" s="68" t="s">
        <v>25</v>
      </c>
      <c r="B26" s="9">
        <f>SUBoard!B26+SUBR!B26+SUNO!B26+SUSLA!B26+SULaw!B26+SUAg!B26</f>
        <v>0</v>
      </c>
      <c r="C26" s="58">
        <f t="shared" si="0"/>
        <v>0</v>
      </c>
      <c r="D26" s="53">
        <f>SUBoard!D26+SUBR!D26+SUNO!D26+SUSLA!D26+SULaw!D26+SUAg!D26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SUBoard!H26+SUBR!H26+SUNO!H26+SUSLA!H26+SULaw!H26+SUAg!H26</f>
        <v>0</v>
      </c>
      <c r="I26" s="58">
        <f t="shared" si="3"/>
        <v>0</v>
      </c>
      <c r="J26" s="53">
        <f>SUBoard!J26+SUBR!J26+SUNO!J26+SUSLA!J26+SULaw!J26+SUAg!J26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SUBoard!B27+SUBR!B27+SUNO!B27+SUSLA!B27+SULaw!B27+SUAg!B27</f>
        <v>0</v>
      </c>
      <c r="C27" s="58">
        <f t="shared" si="0"/>
        <v>0</v>
      </c>
      <c r="D27" s="53">
        <f>SUBoard!D27+SUBR!D27+SUNO!D27+SUSLA!D27+SULaw!D27+SUAg!D27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SUBoard!H27+SUBR!H27+SUNO!H27+SUSLA!H27+SULaw!H27+SUAg!H27</f>
        <v>0</v>
      </c>
      <c r="I27" s="58">
        <f t="shared" si="3"/>
        <v>0</v>
      </c>
      <c r="J27" s="53">
        <f>SUBoard!J27+SUBR!J27+SUNO!J27+SUSLA!J27+SULaw!J27+SUAg!J27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SUBoard!B28+SUBR!B28+SUNO!B28+SUSLA!B28+SULaw!B28+SUAg!B28</f>
        <v>0</v>
      </c>
      <c r="C28" s="58">
        <f t="shared" si="0"/>
        <v>0</v>
      </c>
      <c r="D28" s="53">
        <f>SUBoard!D28+SUBR!D28+SUNO!D28+SUSLA!D28+SULaw!D28+SUAg!D28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SUBoard!H28+SUBR!H28+SUNO!H28+SUSLA!H28+SULaw!H28+SUAg!H28</f>
        <v>0</v>
      </c>
      <c r="I28" s="58">
        <f t="shared" si="3"/>
        <v>0</v>
      </c>
      <c r="J28" s="53">
        <f>SUBoard!J28+SUBR!J28+SUNO!J28+SUSLA!J28+SULaw!J28+SUAg!J28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SUBoard!B29+SUBR!B29+SUNO!B29+SUSLA!B29+SULaw!B29+SUAg!B29</f>
        <v>0</v>
      </c>
      <c r="C29" s="58">
        <f t="shared" si="0"/>
        <v>0</v>
      </c>
      <c r="D29" s="53">
        <f>SUBoard!D29+SUBR!D29+SUNO!D29+SUSLA!D29+SULaw!D29+SUAg!D29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SUBoard!H29+SUBR!H29+SUNO!H29+SUSLA!H29+SULaw!H29+SUAg!H29</f>
        <v>0</v>
      </c>
      <c r="I29" s="58">
        <f t="shared" si="3"/>
        <v>0</v>
      </c>
      <c r="J29" s="53">
        <f>SUBoard!J29+SUBR!J29+SUNO!J29+SUSLA!J29+SULaw!J29+SUAg!J29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35"/>
    </row>
    <row r="30" spans="1:14" s="11" customFormat="1" ht="44.25" x14ac:dyDescent="0.55000000000000004">
      <c r="A30" s="70" t="s">
        <v>29</v>
      </c>
      <c r="B30" s="9">
        <f>SUBoard!B30+SUBR!B30+SUNO!B30+SUSLA!B30+SULaw!B30+SUAg!B30</f>
        <v>0</v>
      </c>
      <c r="C30" s="58">
        <f t="shared" si="0"/>
        <v>0</v>
      </c>
      <c r="D30" s="53">
        <f>SUBoard!D30+SUBR!D30+SUNO!D30+SUSLA!D30+SULaw!D30+SUAg!D30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SUBoard!H30+SUBR!H30+SUNO!H30+SUSLA!H30+SULaw!H30+SUAg!H30</f>
        <v>0</v>
      </c>
      <c r="I30" s="58">
        <f t="shared" si="3"/>
        <v>0</v>
      </c>
      <c r="J30" s="53">
        <f>SUBoard!J30+SUBR!J30+SUNO!J30+SUSLA!J30+SULaw!J30+SUAg!J30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SUBoard!B31+SUBR!B31+SUNO!B31+SUSLA!B31+SULaw!B31+SUAg!B31</f>
        <v>0</v>
      </c>
      <c r="C31" s="58">
        <f t="shared" si="0"/>
        <v>0</v>
      </c>
      <c r="D31" s="53">
        <f>SUBoard!D31+SUBR!D31+SUNO!D31+SUSLA!D31+SULaw!D31+SUAg!D31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SUBoard!H31+SUBR!H31+SUNO!H31+SUSLA!H31+SULaw!H31+SUAg!H31</f>
        <v>0</v>
      </c>
      <c r="I31" s="58">
        <f t="shared" si="3"/>
        <v>0</v>
      </c>
      <c r="J31" s="53">
        <f>SUBoard!J31+SUBR!J31+SUNO!J31+SUSLA!J31+SULaw!J31+SUAg!J31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35"/>
    </row>
    <row r="32" spans="1:14" s="11" customFormat="1" ht="44.25" x14ac:dyDescent="0.55000000000000004">
      <c r="A32" s="70" t="s">
        <v>31</v>
      </c>
      <c r="B32" s="9">
        <f>SUBoard!B32+SUBR!B32+SUNO!B32+SUSLA!B32+SULaw!B32+SUAg!B32</f>
        <v>0</v>
      </c>
      <c r="C32" s="58">
        <f t="shared" si="0"/>
        <v>0</v>
      </c>
      <c r="D32" s="53">
        <f>SUBoard!D32+SUBR!D32+SUNO!D32+SUSLA!D32+SULaw!D32+SUAg!D32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SUBoard!H32+SUBR!H32+SUNO!H32+SUSLA!H32+SULaw!H32+SUAg!H32</f>
        <v>0</v>
      </c>
      <c r="I32" s="58">
        <f t="shared" si="3"/>
        <v>0</v>
      </c>
      <c r="J32" s="53">
        <f>SUBoard!J32+SUBR!J32+SUNO!J32+SUSLA!J32+SULaw!J32+SUAg!J32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SUBoard!B33+SUBR!B33+SUNO!B33+SUSLA!B33+SULaw!B33+SUAg!B33</f>
        <v>0</v>
      </c>
      <c r="C33" s="58">
        <f>IF(ISBLANK(B33),"  ",IF(F33&gt;0,B33/F33,IF(B33&gt;0,1,0)))</f>
        <v>0</v>
      </c>
      <c r="D33" s="53">
        <f>SUBoard!D33+SUBR!D33+SUNO!D33+SUSLA!D33+SULaw!D33+SUAg!D33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SUBoard!H33+SUBR!H33+SUNO!H33+SUSLA!H33+SULaw!H33+SUAg!H33</f>
        <v>0</v>
      </c>
      <c r="I33" s="58">
        <f>IF(ISBLANK(H33),"  ",IF(L33&gt;0,H33/L33,IF(H33&gt;0,1,0)))</f>
        <v>0</v>
      </c>
      <c r="J33" s="53">
        <f>SUBoard!J33+SUBR!J33+SUNO!J33+SUSLA!J33+SULaw!J33+SUAg!J33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SUBoard!B34+SUBR!B34+SUNO!B34+SUSLA!B34+SULaw!B34+SUAg!B34</f>
        <v>0</v>
      </c>
      <c r="C34" s="58">
        <f t="shared" si="0"/>
        <v>0</v>
      </c>
      <c r="D34" s="53">
        <f>SUBoard!D34+SUBR!D34+SUNO!D34+SUSLA!D34+SULaw!D34+SUAg!D34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170">
        <f>SUBoard!H34+SUBR!H34+SUNO!H34+SUSLA!H34+SULaw!H34+SUAg!H34</f>
        <v>0</v>
      </c>
      <c r="I34" s="58">
        <f t="shared" si="3"/>
        <v>0</v>
      </c>
      <c r="J34" s="53">
        <f>SUBoard!J34+SUBR!J34+SUNO!J34+SUSLA!J34+SULaw!J34+SUAg!J34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136"/>
      <c r="C35" s="73" t="s">
        <v>4</v>
      </c>
      <c r="D35" s="139"/>
      <c r="E35" s="74" t="s">
        <v>4</v>
      </c>
      <c r="F35" s="44"/>
      <c r="G35" s="75" t="s">
        <v>4</v>
      </c>
      <c r="H35" s="169"/>
      <c r="I35" s="73" t="s">
        <v>4</v>
      </c>
      <c r="J35" s="139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SUBoard!B36+SUBR!B36+SUNO!B36+SUSLA!B36+SULaw!B36+SUAg!B36</f>
        <v>0</v>
      </c>
      <c r="C36" s="58">
        <f t="shared" si="0"/>
        <v>0</v>
      </c>
      <c r="D36" s="53">
        <f>SUBoard!D36+SUBR!D36+SUNO!D36+SUSLA!D36+SULaw!D36+SUAg!D36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SUBoard!H36+SUBR!H36+SUNO!H36+SUSLA!H36+SULaw!H36+SUAg!H36</f>
        <v>0</v>
      </c>
      <c r="I36" s="58">
        <f>IF(ISBLANK(H36),"  ",IF(L36&gt;0,H36/L36,IF(H36&gt;0,1,0)))</f>
        <v>0</v>
      </c>
      <c r="J36" s="53">
        <f>SUBoard!J36+SUBR!J36+SUNO!J36+SUSLA!J36+SULaw!J36+SUAg!J36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134">
        <f>SUBoard!B38+SUBR!B38+SUNO!B38+SUSLA!B38+SULaw!B38+SUAg!B38</f>
        <v>0</v>
      </c>
      <c r="C38" s="58">
        <f t="shared" si="0"/>
        <v>0</v>
      </c>
      <c r="D38" s="140">
        <f>SUBoard!D38+SUBR!D38+SUNO!D38+SUSLA!D38+SULaw!D38+SUAg!D38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134">
        <f>SUBoard!H38+SUBR!H38+SUNO!H38+SUSLA!H38+SULaw!H38+SUAg!H38</f>
        <v>0</v>
      </c>
      <c r="I38" s="58">
        <f>IF(ISBLANK(H38),"  ",IF(L38&gt;0,H38/L38,IF(H38&gt;0,1,0)))</f>
        <v>0</v>
      </c>
      <c r="J38" s="140">
        <f>SUBoard!J38+SUBR!J38+SUNO!J38+SUSLA!J38+SULaw!J38+SUAg!J38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76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48993446.18</v>
      </c>
      <c r="C40" s="80">
        <f t="shared" si="0"/>
        <v>1</v>
      </c>
      <c r="D40" s="141">
        <f>D39+D38+D36+D34+D29+D28+D26+D27+D25+D24+D23+D22+D21+D20+D19+D18+D17+D16+D14+D13+D30+D31+D32</f>
        <v>0</v>
      </c>
      <c r="E40" s="81">
        <f>IF(ISBLANK(D40),"  ",IF(F40&gt;0,D40/F40,IF(D40&gt;0,1,0)))</f>
        <v>0</v>
      </c>
      <c r="F40" s="79">
        <f>F39+F38+F36+F34+F29+F28+F26+F27+F25+F24+F23+F22+F21+F20+F19+F18+F17+F16+F14+F13+F30+F31+F32</f>
        <v>48993446.18</v>
      </c>
      <c r="G40" s="82">
        <f>IF(ISBLANK(F40),"  ",IF(F76&gt;0,F40/F76,IF(F40&gt;0,1,0)))</f>
        <v>0.21450991346122178</v>
      </c>
      <c r="H40" s="79">
        <f>H39+H38+H36+H34+H29+H28+H26+H27+H25+H24+H23+H22+H21+H20+H19+H18+H17+H16+H14+H13+H30+H31+H32</f>
        <v>48661494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79">
        <f>L39+L38+L36+L34+L29+L28+L26+L27+L25+L24+L23+L22+L21+L20+L19+L18+L17+L16+L14+L13+L30+L31+L32</f>
        <v>48661494</v>
      </c>
      <c r="M40" s="82">
        <f>IF(ISBLANK(L40),"  ",IF(L76&gt;0,L40/L76,IF(L40&gt;0,1,0)))</f>
        <v>0.21278750540229888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63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SUBoard!B42+SUBR!B42+SUNO!B42+SUSLA!B42+SULaw!B42+SUAg!B42</f>
        <v>0</v>
      </c>
      <c r="C42" s="52">
        <f t="shared" si="0"/>
        <v>0</v>
      </c>
      <c r="D42" s="53">
        <f>SUBoard!D42+SUBR!D42+SUNO!D42+SUSLA!D42+SULaw!D42+SUAg!D42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SUBoard!H42+SUBR!H42+SUNO!H42+SUSLA!H42+SULaw!H42+SUAg!H42</f>
        <v>0</v>
      </c>
      <c r="I42" s="52">
        <f t="shared" ref="I42:I48" si="7">IF(ISBLANK(H42),"  ",IF(L42&gt;0,H42/L42,IF(H42&gt;0,1,0)))</f>
        <v>0</v>
      </c>
      <c r="J42" s="53">
        <f>SUBoard!J42+SUBR!J42+SUNO!J42+SUSLA!J42+SULaw!J42+SUAg!J42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SUBoard!B43+SUBR!B43+SUNO!B43+SUSLA!B43+SULaw!B43+SUAg!B43</f>
        <v>0</v>
      </c>
      <c r="C43" s="58">
        <f t="shared" si="0"/>
        <v>0</v>
      </c>
      <c r="D43" s="53">
        <f>SUBoard!D43+SUBR!D43+SUNO!D43+SUSLA!D43+SULaw!D43+SUAg!D43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SUBoard!H43+SUBR!H43+SUNO!H43+SUSLA!H43+SULaw!H43+SUAg!H43</f>
        <v>0</v>
      </c>
      <c r="I43" s="58">
        <f t="shared" si="7"/>
        <v>0</v>
      </c>
      <c r="J43" s="53">
        <f>SUBoard!J43+SUBR!J43+SUNO!J43+SUSLA!J43+SULaw!J43+SUAg!J43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SUBoard!B44+SUBR!B44+SUNO!B44+SUSLA!B44+SULaw!B44+SUAg!B44</f>
        <v>0</v>
      </c>
      <c r="C44" s="58">
        <f t="shared" si="0"/>
        <v>0</v>
      </c>
      <c r="D44" s="53">
        <f>SUBoard!D44+SUBR!D44+SUNO!D44+SUSLA!D44+SULaw!D44+SUAg!D44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SUBoard!H44+SUBR!H44+SUNO!H44+SUSLA!H44+SULaw!H44+SUAg!H44</f>
        <v>0</v>
      </c>
      <c r="I44" s="58">
        <f t="shared" si="7"/>
        <v>0</v>
      </c>
      <c r="J44" s="53">
        <f>SUBoard!J44+SUBR!J44+SUNO!J44+SUSLA!J44+SULaw!J44+SUAg!J44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SUBoard!B45+SUBR!B45+SUNO!B45+SUSLA!B45+SULaw!B45+SUAg!B45</f>
        <v>3526495.78</v>
      </c>
      <c r="C45" s="58">
        <f t="shared" si="0"/>
        <v>1</v>
      </c>
      <c r="D45" s="53">
        <f>SUBoard!D45+SUBR!D45+SUNO!D45+SUSLA!D45+SULaw!D45+SUAg!D45</f>
        <v>0</v>
      </c>
      <c r="E45" s="60">
        <f t="shared" si="6"/>
        <v>0</v>
      </c>
      <c r="F45" s="78">
        <f>D45+B45</f>
        <v>3526495.78</v>
      </c>
      <c r="G45" s="62">
        <f>IF(ISBLANK(F45),"  ",IF(D76&gt;0,F45/D76,IF(F45&gt;0,1,0)))</f>
        <v>3.7222532805890024E-2</v>
      </c>
      <c r="H45" s="9">
        <f>SUBoard!H45+SUBR!H45+SUNO!H45+SUSLA!H45+SULaw!H45+SUAg!H45</f>
        <v>3375199</v>
      </c>
      <c r="I45" s="58">
        <f t="shared" si="7"/>
        <v>1</v>
      </c>
      <c r="J45" s="53">
        <f>SUBoard!J45+SUBR!J45+SUNO!J45+SUSLA!J45+SULaw!J45+SUAg!J45</f>
        <v>0</v>
      </c>
      <c r="K45" s="60">
        <f t="shared" si="8"/>
        <v>0</v>
      </c>
      <c r="L45" s="78">
        <f>J45+H45</f>
        <v>3375199</v>
      </c>
      <c r="M45" s="62">
        <f>IF(ISBLANK(L45),"  ",IF(J76&gt;0,L45/J76,IF(L45&gt;0,1,0)))</f>
        <v>3.7332916889934536E-2</v>
      </c>
      <c r="N45" s="35"/>
    </row>
    <row r="46" spans="1:14" s="11" customFormat="1" ht="44.25" x14ac:dyDescent="0.55000000000000004">
      <c r="A46" s="88" t="s">
        <v>43</v>
      </c>
      <c r="B46" s="9">
        <f>SUBoard!B46+SUBR!B46+SUNO!B46+SUSLA!B46+SULaw!B46+SUAg!B46</f>
        <v>0</v>
      </c>
      <c r="C46" s="58">
        <f t="shared" si="0"/>
        <v>0</v>
      </c>
      <c r="D46" s="53">
        <f>SUBoard!D46+SUBR!D46+SUNO!D46+SUSLA!D46+SULaw!D46+SUAg!D46</f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9">
        <f>SUBoard!H46+SUBR!H46+SUNO!H46+SUSLA!H46+SULaw!H46+SUAg!H46</f>
        <v>0</v>
      </c>
      <c r="I46" s="58">
        <f t="shared" si="7"/>
        <v>0</v>
      </c>
      <c r="J46" s="53">
        <f>SUBoard!J46+SUBR!J46+SUNO!J46+SUSLA!J46+SULaw!J46+SUAg!J46</f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35"/>
    </row>
    <row r="47" spans="1:14" s="85" customFormat="1" ht="45" x14ac:dyDescent="0.6">
      <c r="A47" s="86" t="s">
        <v>44</v>
      </c>
      <c r="B47" s="90">
        <f>B46+B45+B44+B43+B42</f>
        <v>3526495.78</v>
      </c>
      <c r="C47" s="80">
        <f t="shared" si="0"/>
        <v>1</v>
      </c>
      <c r="D47" s="91">
        <f>D46+D45+D44+D43+D42</f>
        <v>0</v>
      </c>
      <c r="E47" s="83">
        <f t="shared" si="6"/>
        <v>0</v>
      </c>
      <c r="F47" s="92">
        <f>F46+F45+F44+F43+F42</f>
        <v>3526495.78</v>
      </c>
      <c r="G47" s="82">
        <f>IF(ISBLANK(F47),"  ",IF(F76&gt;0,F47/F76,IF(F47&gt;0,1,0)))</f>
        <v>1.5440193813064893E-2</v>
      </c>
      <c r="H47" s="90">
        <f>H46+H45+H44+H43+H42</f>
        <v>3375199</v>
      </c>
      <c r="I47" s="80">
        <f t="shared" si="7"/>
        <v>1</v>
      </c>
      <c r="J47" s="91">
        <f>J46+J45+J44+J43+J42</f>
        <v>0</v>
      </c>
      <c r="K47" s="83">
        <f t="shared" si="8"/>
        <v>0</v>
      </c>
      <c r="L47" s="92">
        <f>L46+L45+L44+L43+L42</f>
        <v>3375199</v>
      </c>
      <c r="M47" s="82">
        <f>IF(ISBLANK(L47),"  ",IF(L76&gt;0,L47/L76,IF(L47&gt;0,1,0)))</f>
        <v>1.4759106562703022E-2</v>
      </c>
      <c r="N47" s="84"/>
    </row>
    <row r="48" spans="1:14" s="85" customFormat="1" ht="45" x14ac:dyDescent="0.6">
      <c r="A48" s="93" t="s">
        <v>45</v>
      </c>
      <c r="B48" s="94">
        <f>[4]Revenue!H103</f>
        <v>0</v>
      </c>
      <c r="C48" s="80">
        <f t="shared" si="0"/>
        <v>0</v>
      </c>
      <c r="D48" s="95">
        <f>[4]Revenue!J103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f>[4]Revenue!N103</f>
        <v>0</v>
      </c>
      <c r="I48" s="80">
        <f t="shared" si="7"/>
        <v>0</v>
      </c>
      <c r="J48" s="95">
        <f>[4]Revenue!P103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SUBoard!B50+SUBR!B50+SUNO!B50+SUSLA!B50+SULaw!B50+SUAg!B50</f>
        <v>58962498.770000003</v>
      </c>
      <c r="C50" s="52">
        <f t="shared" si="0"/>
        <v>1</v>
      </c>
      <c r="D50" s="53">
        <f>SUBoard!D50+SUBR!D50+SUNO!D50+SUSLA!D50+SULaw!D50+SUAg!D50</f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58962498.770000003</v>
      </c>
      <c r="G50" s="56">
        <f>IF(ISBLANK(F50),"  ",IF(F76&gt;0,F50/F76,IF(F50&gt;0,1,0)))</f>
        <v>0.25815780466109062</v>
      </c>
      <c r="H50" s="9">
        <f>SUBoard!H50+SUBR!H50+SUNO!H50+SUSLA!H50+SULaw!H50+SUAg!H50</f>
        <v>64396116</v>
      </c>
      <c r="I50" s="52">
        <f t="shared" ref="I50:I67" si="11">IF(ISBLANK(H50),"  ",IF(L50&gt;0,H50/L50,IF(H50&gt;0,1,0)))</f>
        <v>1</v>
      </c>
      <c r="J50" s="53">
        <f>SUBoard!J50+SUBR!J50+SUNO!J50+SUSLA!J50+SULaw!J50+SUAg!J50</f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64396116</v>
      </c>
      <c r="M50" s="56">
        <f>IF(ISBLANK(L50),"  ",IF(L76&gt;0,L50/L76,IF(L50&gt;0,1,0)))</f>
        <v>0.28159203006050459</v>
      </c>
      <c r="N50" s="35"/>
    </row>
    <row r="51" spans="1:14" s="11" customFormat="1" ht="44.25" x14ac:dyDescent="0.55000000000000004">
      <c r="A51" s="41" t="s">
        <v>48</v>
      </c>
      <c r="B51" s="9">
        <f>SUBoard!B51+SUBR!B51+SUNO!B51+SUSLA!B51+SULaw!B51+SUAg!B51</f>
        <v>9171578.3099999987</v>
      </c>
      <c r="C51" s="58">
        <f t="shared" si="0"/>
        <v>1</v>
      </c>
      <c r="D51" s="53">
        <f>SUBoard!D51+SUBR!D51+SUNO!D51+SUSLA!D51+SULaw!D51+SUAg!D51</f>
        <v>0</v>
      </c>
      <c r="E51" s="60">
        <f t="shared" si="9"/>
        <v>0</v>
      </c>
      <c r="F51" s="102">
        <f t="shared" si="10"/>
        <v>9171578.3099999987</v>
      </c>
      <c r="G51" s="62">
        <f>IF(ISBLANK(F51),"  ",IF(F76&gt;0,F51/F76,IF(F51&gt;0,1,0)))</f>
        <v>4.0156278502083489E-2</v>
      </c>
      <c r="H51" s="9">
        <f>SUBoard!H51+SUBR!H51+SUNO!H51+SUSLA!H51+SULaw!H51+SUAg!H51</f>
        <v>7298151</v>
      </c>
      <c r="I51" s="58">
        <f t="shared" si="11"/>
        <v>1</v>
      </c>
      <c r="J51" s="53">
        <f>SUBoard!J51+SUBR!J51+SUNO!J51+SUSLA!J51+SULaw!J51+SUAg!J51</f>
        <v>0</v>
      </c>
      <c r="K51" s="60">
        <f t="shared" si="12"/>
        <v>0</v>
      </c>
      <c r="L51" s="102">
        <f t="shared" si="13"/>
        <v>7298151</v>
      </c>
      <c r="M51" s="62">
        <f>IF(ISBLANK(L51),"  ",IF(L76&gt;0,L51/L76,IF(L51&gt;0,1,0)))</f>
        <v>3.1913433347099722E-2</v>
      </c>
      <c r="N51" s="35"/>
    </row>
    <row r="52" spans="1:14" s="11" customFormat="1" ht="44.25" x14ac:dyDescent="0.55000000000000004">
      <c r="A52" s="103" t="s">
        <v>49</v>
      </c>
      <c r="B52" s="9">
        <f>SUBoard!B52+SUBR!B52+SUNO!B52+SUSLA!B52+SULaw!B52+SUAg!B52</f>
        <v>2522180.44</v>
      </c>
      <c r="C52" s="58">
        <f t="shared" si="0"/>
        <v>1</v>
      </c>
      <c r="D52" s="53">
        <f>SUBoard!D52+SUBR!D52+SUNO!D52+SUSLA!D52+SULaw!D52+SUAg!D52</f>
        <v>0</v>
      </c>
      <c r="E52" s="60">
        <f t="shared" si="9"/>
        <v>0</v>
      </c>
      <c r="F52" s="106">
        <f t="shared" si="10"/>
        <v>2522180.44</v>
      </c>
      <c r="G52" s="62">
        <f>IF(ISBLANK(F52),"  ",IF(F76&gt;0,F52/F76,IF(F52&gt;0,1,0)))</f>
        <v>1.1042960846849869E-2</v>
      </c>
      <c r="H52" s="9">
        <f>SUBoard!H52+SUBR!H52+SUNO!H52+SUSLA!H52+SULaw!H52+SUAg!H52</f>
        <v>2695018</v>
      </c>
      <c r="I52" s="58">
        <f t="shared" si="11"/>
        <v>1</v>
      </c>
      <c r="J52" s="53">
        <f>SUBoard!J52+SUBR!J52+SUNO!J52+SUSLA!J52+SULaw!J52+SUAg!J52</f>
        <v>0</v>
      </c>
      <c r="K52" s="60">
        <f t="shared" si="12"/>
        <v>0</v>
      </c>
      <c r="L52" s="106">
        <f t="shared" si="13"/>
        <v>2695018</v>
      </c>
      <c r="M52" s="62">
        <f>IF(ISBLANK(L52),"  ",IF(L76&gt;0,L52/L76,IF(L52&gt;0,1,0)))</f>
        <v>1.1784803755394207E-2</v>
      </c>
      <c r="N52" s="35"/>
    </row>
    <row r="53" spans="1:14" s="11" customFormat="1" ht="44.25" x14ac:dyDescent="0.55000000000000004">
      <c r="A53" s="103" t="s">
        <v>50</v>
      </c>
      <c r="B53" s="9">
        <f>SUBoard!B53+SUBR!B53+SUNO!B53+SUSLA!B53+SULaw!B53+SUAg!B53</f>
        <v>937651.55</v>
      </c>
      <c r="C53" s="58">
        <f t="shared" si="0"/>
        <v>1</v>
      </c>
      <c r="D53" s="53">
        <f>SUBoard!D53+SUBR!D53+SUNO!D53+SUSLA!D53+SULaw!D53+SUAg!D53</f>
        <v>0</v>
      </c>
      <c r="E53" s="60">
        <f t="shared" si="9"/>
        <v>0</v>
      </c>
      <c r="F53" s="106">
        <f t="shared" si="10"/>
        <v>937651.55</v>
      </c>
      <c r="G53" s="62">
        <f>IF(ISBLANK(F53),"  ",IF(F76&gt;0,F53/F76,IF(F53&gt;0,1,0)))</f>
        <v>4.1053562982345916E-3</v>
      </c>
      <c r="H53" s="9">
        <f>SUBoard!H53+SUBR!H53+SUNO!H53+SUSLA!H53+SULaw!H53+SUAg!H53</f>
        <v>910999</v>
      </c>
      <c r="I53" s="58">
        <f t="shared" si="11"/>
        <v>0.82095723177603608</v>
      </c>
      <c r="J53" s="53">
        <f>SUBoard!J53+SUBR!J53+SUNO!J53+SUSLA!J53+SULaw!J53+SUAg!J53</f>
        <v>198680</v>
      </c>
      <c r="K53" s="60">
        <f t="shared" si="12"/>
        <v>0.17904276822396387</v>
      </c>
      <c r="L53" s="106">
        <f t="shared" si="13"/>
        <v>1109679</v>
      </c>
      <c r="M53" s="62">
        <f>IF(ISBLANK(L53),"  ",IF(L76&gt;0,L53/L76,IF(L53&gt;0,1,0)))</f>
        <v>4.8524162905338999E-3</v>
      </c>
      <c r="N53" s="35"/>
    </row>
    <row r="54" spans="1:14" s="11" customFormat="1" ht="44.25" x14ac:dyDescent="0.55000000000000004">
      <c r="A54" s="103" t="s">
        <v>51</v>
      </c>
      <c r="B54" s="9">
        <f>SUBoard!B54+SUBR!B54+SUNO!B54+SUSLA!B54+SULaw!B54+SUAg!B54</f>
        <v>0</v>
      </c>
      <c r="C54" s="58">
        <f>IF(ISBLANK(B54),"  ",IF(F54&gt;0,B54/F54,IF(B54&gt;0,1,0)))</f>
        <v>0</v>
      </c>
      <c r="D54" s="53">
        <f>SUBoard!D54+SUBR!D54+SUNO!D54+SUSLA!D54+SULaw!D54+SUAg!D54</f>
        <v>3249640.3</v>
      </c>
      <c r="E54" s="60">
        <f>IF(ISBLANK(D54),"  ",IF(F54&gt;0,D54/F54,IF(D54&gt;0,1,0)))</f>
        <v>1</v>
      </c>
      <c r="F54" s="106">
        <f t="shared" si="10"/>
        <v>3249640.3</v>
      </c>
      <c r="G54" s="62">
        <f>IF(ISBLANK(F54),"  ",IF(F78&gt;0,F54/F78,IF(F54&gt;0,1,0)))</f>
        <v>1</v>
      </c>
      <c r="H54" s="9">
        <f>SUBoard!H54+SUBR!H54+SUNO!H54+SUSLA!H54+SULaw!H54+SUAg!H54</f>
        <v>0</v>
      </c>
      <c r="I54" s="58">
        <f>IF(ISBLANK(H54),"  ",IF(L54&gt;0,H54/L54,IF(H54&gt;0,1,0)))</f>
        <v>0</v>
      </c>
      <c r="J54" s="53">
        <f>SUBoard!J54+SUBR!J54+SUNO!J54+SUSLA!J54+SULaw!J54+SUAg!J54</f>
        <v>3256599</v>
      </c>
      <c r="K54" s="60">
        <f>IF(ISBLANK(J54),"  ",IF(L54&gt;0,J54/L54,IF(J54&gt;0,1,0)))</f>
        <v>1</v>
      </c>
      <c r="L54" s="106">
        <f t="shared" si="13"/>
        <v>3256599</v>
      </c>
      <c r="M54" s="62">
        <f>IF(ISBLANK(L54),"  ",IF(L78&gt;0,L54/L78,IF(L54&gt;0,1,0)))</f>
        <v>1</v>
      </c>
      <c r="N54" s="35"/>
    </row>
    <row r="55" spans="1:14" s="11" customFormat="1" ht="44.25" x14ac:dyDescent="0.55000000000000004">
      <c r="A55" s="41" t="s">
        <v>52</v>
      </c>
      <c r="B55" s="9">
        <f>SUBoard!B55+SUBR!B55+SUNO!B55+SUSLA!B55+SULaw!B55+SUAg!B55</f>
        <v>3324234.3200000003</v>
      </c>
      <c r="C55" s="58">
        <f t="shared" si="0"/>
        <v>0.35069059619751314</v>
      </c>
      <c r="D55" s="53">
        <f>SUBoard!D55+SUBR!D55+SUNO!D55+SUSLA!D55+SULaw!D55+SUAg!D55</f>
        <v>6154874.4900000021</v>
      </c>
      <c r="E55" s="60">
        <f t="shared" si="9"/>
        <v>0.64930940380248681</v>
      </c>
      <c r="F55" s="102">
        <f t="shared" si="10"/>
        <v>9479108.8100000024</v>
      </c>
      <c r="G55" s="62">
        <f>IF(ISBLANK(F55),"  ",IF(F76&gt;0,F55/F76,IF(F55&gt;0,1,0)))</f>
        <v>4.1502751267018662E-2</v>
      </c>
      <c r="H55" s="9">
        <f>SUBoard!H55+SUBR!H55+SUNO!H55+SUSLA!H55+SULaw!H55+SUAg!H55</f>
        <v>3237692</v>
      </c>
      <c r="I55" s="58">
        <f t="shared" si="11"/>
        <v>0.30901020779476507</v>
      </c>
      <c r="J55" s="53">
        <f>SUBoard!J55+SUBR!J55+SUNO!J55+SUSLA!J55+SULaw!J55+SUAg!J55</f>
        <v>7239929.5099999998</v>
      </c>
      <c r="K55" s="60">
        <f t="shared" si="12"/>
        <v>0.69098979220523493</v>
      </c>
      <c r="L55" s="102">
        <f t="shared" si="13"/>
        <v>10477621.51</v>
      </c>
      <c r="M55" s="62">
        <f>IF(ISBLANK(L55),"  ",IF(L76&gt;0,L55/L76,IF(L55&gt;0,1,0)))</f>
        <v>4.5816656259307774E-2</v>
      </c>
      <c r="N55" s="35"/>
    </row>
    <row r="56" spans="1:14" s="85" customFormat="1" ht="45" x14ac:dyDescent="0.6">
      <c r="A56" s="93" t="s">
        <v>53</v>
      </c>
      <c r="B56" s="143">
        <f>B55+B53+B52+B51+B50</f>
        <v>74918143.390000001</v>
      </c>
      <c r="C56" s="80">
        <f t="shared" si="0"/>
        <v>0.88846989654993358</v>
      </c>
      <c r="D56" s="144">
        <f>D55+D53+D52+D51+D50+D54</f>
        <v>9404514.7900000028</v>
      </c>
      <c r="E56" s="83">
        <f t="shared" si="9"/>
        <v>0.11153010345006659</v>
      </c>
      <c r="F56" s="107">
        <f>F55+F53+F52+F51+F50+F54</f>
        <v>84322658.179999992</v>
      </c>
      <c r="G56" s="82">
        <f>IF(ISBLANK(F56),"  ",IF(F76&gt;0,F56/F76,IF(F56&gt;0,1,0)))</f>
        <v>0.36919317825811254</v>
      </c>
      <c r="H56" s="143">
        <f>H55+H53+H52+H51+H50</f>
        <v>78537976</v>
      </c>
      <c r="I56" s="80">
        <f t="shared" si="11"/>
        <v>0.88014314888872491</v>
      </c>
      <c r="J56" s="144">
        <f>J55+J53+J52+J51+J50+J54</f>
        <v>10695208.51</v>
      </c>
      <c r="K56" s="83">
        <f t="shared" si="12"/>
        <v>0.11985685111127499</v>
      </c>
      <c r="L56" s="102">
        <f t="shared" si="13"/>
        <v>89233184.510000005</v>
      </c>
      <c r="M56" s="82">
        <f>IF(ISBLANK(L56),"  ",IF(L76&gt;0,L56/L76,IF(L56&gt;0,1,0)))</f>
        <v>0.39019983091735649</v>
      </c>
      <c r="N56" s="84"/>
    </row>
    <row r="57" spans="1:14" s="11" customFormat="1" ht="44.25" x14ac:dyDescent="0.55000000000000004">
      <c r="A57" s="51" t="s">
        <v>54</v>
      </c>
      <c r="B57" s="9">
        <f>SUBoard!B57+SUBR!B57+SUNO!B57+SUSLA!B57+SULaw!B57+SUAg!B57</f>
        <v>0</v>
      </c>
      <c r="C57" s="58">
        <f t="shared" si="0"/>
        <v>0</v>
      </c>
      <c r="D57" s="53">
        <f>SUBoard!D57+SUBR!D57+SUNO!D57+SUSLA!D57+SULaw!D57+SUAg!D57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SUBoard!H57+SUBR!H57+SUNO!H57+SUSLA!H57+SULaw!H57+SUAg!H57</f>
        <v>0</v>
      </c>
      <c r="I57" s="58">
        <f t="shared" si="11"/>
        <v>0</v>
      </c>
      <c r="J57" s="53">
        <f>SUBoard!J57+SUBR!J57+SUNO!J57+SUSLA!J57+SULaw!J57+SUAg!J57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SUBoard!B58+SUBR!B58+SUNO!B58+SUSLA!B58+SULaw!B58+SUAg!B58</f>
        <v>0</v>
      </c>
      <c r="C58" s="58">
        <f t="shared" si="0"/>
        <v>0</v>
      </c>
      <c r="D58" s="53">
        <f>SUBoard!D58+SUBR!D58+SUNO!D58+SUSLA!D58+SULaw!D58+SUAg!D58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SUBoard!H58+SUBR!H58+SUNO!H58+SUSLA!H58+SULaw!H58+SUAg!H58</f>
        <v>0</v>
      </c>
      <c r="I58" s="58">
        <f t="shared" si="11"/>
        <v>0</v>
      </c>
      <c r="J58" s="53">
        <f>SUBoard!J58+SUBR!J58+SUNO!J58+SUSLA!J58+SULaw!J58+SUAg!J58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35"/>
    </row>
    <row r="59" spans="1:14" s="11" customFormat="1" ht="44.25" x14ac:dyDescent="0.55000000000000004">
      <c r="A59" s="89" t="s">
        <v>56</v>
      </c>
      <c r="B59" s="9">
        <f>SUBoard!B59+SUBR!B59+SUNO!B59+SUSLA!B59+SULaw!B59+SUAg!B59</f>
        <v>0</v>
      </c>
      <c r="C59" s="58">
        <f t="shared" si="0"/>
        <v>0</v>
      </c>
      <c r="D59" s="53">
        <f>SUBoard!D59+SUBR!D59+SUNO!D59+SUSLA!D59+SULaw!D59+SUAg!D59</f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9">
        <f>SUBoard!H59+SUBR!H59+SUNO!H59+SUSLA!H59+SULaw!H59+SUAg!H59</f>
        <v>0</v>
      </c>
      <c r="I59" s="58">
        <f t="shared" si="11"/>
        <v>0</v>
      </c>
      <c r="J59" s="53">
        <f>SUBoard!J59+SUBR!J59+SUNO!J59+SUSLA!J59+SULaw!J59+SUAg!J59</f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35"/>
    </row>
    <row r="60" spans="1:14" s="11" customFormat="1" ht="44.25" x14ac:dyDescent="0.55000000000000004">
      <c r="A60" s="88" t="s">
        <v>57</v>
      </c>
      <c r="B60" s="9">
        <f>SUBoard!B60+SUBR!B60+SUNO!B60+SUSLA!B60+SULaw!B60+SUAg!B60</f>
        <v>0</v>
      </c>
      <c r="C60" s="58">
        <f t="shared" si="0"/>
        <v>0</v>
      </c>
      <c r="D60" s="53">
        <f>SUBoard!D60+SUBR!D60+SUNO!D60+SUSLA!D60+SULaw!D60+SUAg!D60</f>
        <v>1796012.74</v>
      </c>
      <c r="E60" s="60">
        <f t="shared" si="9"/>
        <v>1</v>
      </c>
      <c r="F60" s="78">
        <f t="shared" si="14"/>
        <v>1796012.74</v>
      </c>
      <c r="G60" s="62">
        <f>IF(ISBLANK(F60),"  ",IF(F76&gt;0,F60/F76,IF(F60&gt;0,1,0)))</f>
        <v>7.8635525253155768E-3</v>
      </c>
      <c r="H60" s="9">
        <f>SUBoard!H60+SUBR!H60+SUNO!H60+SUSLA!H60+SULaw!H60+SUAg!H60</f>
        <v>0</v>
      </c>
      <c r="I60" s="58">
        <f t="shared" si="11"/>
        <v>0</v>
      </c>
      <c r="J60" s="53">
        <f>SUBoard!J60+SUBR!J60+SUNO!J60+SUSLA!J60+SULaw!J60+SUAg!J60</f>
        <v>2650398.7800000003</v>
      </c>
      <c r="K60" s="60">
        <f t="shared" si="12"/>
        <v>1</v>
      </c>
      <c r="L60" s="78">
        <f t="shared" si="13"/>
        <v>2650398.7800000003</v>
      </c>
      <c r="M60" s="62">
        <f>IF(ISBLANK(L60),"  ",IF(L76&gt;0,L60/L76,IF(L60&gt;0,1,0)))</f>
        <v>1.1589692349303874E-2</v>
      </c>
      <c r="N60" s="35"/>
    </row>
    <row r="61" spans="1:14" s="11" customFormat="1" ht="44.25" x14ac:dyDescent="0.55000000000000004">
      <c r="A61" s="112" t="s">
        <v>58</v>
      </c>
      <c r="B61" s="9">
        <f>SUBoard!B61+SUBR!B61+SUNO!B61+SUSLA!B61+SULaw!B61+SUAg!B61</f>
        <v>0</v>
      </c>
      <c r="C61" s="58">
        <f t="shared" si="0"/>
        <v>0</v>
      </c>
      <c r="D61" s="53">
        <f>SUBoard!D61+SUBR!D61+SUNO!D61+SUSLA!D61+SULaw!D61+SUAg!D61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9">
        <f>SUBoard!H61+SUBR!H61+SUNO!H61+SUSLA!H61+SULaw!H61+SUAg!H61</f>
        <v>0</v>
      </c>
      <c r="I61" s="58">
        <f t="shared" si="11"/>
        <v>0</v>
      </c>
      <c r="J61" s="53">
        <f>SUBoard!J61+SUBR!J61+SUNO!J61+SUSLA!J61+SULaw!J61+SUAg!J61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35"/>
    </row>
    <row r="62" spans="1:14" s="11" customFormat="1" ht="44.25" x14ac:dyDescent="0.55000000000000004">
      <c r="A62" s="112" t="s">
        <v>59</v>
      </c>
      <c r="B62" s="9">
        <f>SUBoard!B62+SUBR!B62+SUNO!B62+SUSLA!B62+SULaw!B62+SUAg!B62</f>
        <v>0</v>
      </c>
      <c r="C62" s="58">
        <f t="shared" si="0"/>
        <v>0</v>
      </c>
      <c r="D62" s="53">
        <f>SUBoard!D62+SUBR!D62+SUNO!D62+SUSLA!D62+SULaw!D62+SUAg!D62</f>
        <v>5172172.669999999</v>
      </c>
      <c r="E62" s="60">
        <f t="shared" si="9"/>
        <v>1</v>
      </c>
      <c r="F62" s="44">
        <f t="shared" si="14"/>
        <v>5172172.669999999</v>
      </c>
      <c r="G62" s="62">
        <f>IF(ISBLANK(F62),"  ",IF(F76&gt;0,F62/F76,IF(F62&gt;0,1,0)))</f>
        <v>2.2645525031490983E-2</v>
      </c>
      <c r="H62" s="9">
        <f>SUBoard!H62+SUBR!H62+SUNO!H62+SUSLA!H62+SULaw!H62+SUAg!H62</f>
        <v>0</v>
      </c>
      <c r="I62" s="58">
        <f t="shared" si="11"/>
        <v>0</v>
      </c>
      <c r="J62" s="53">
        <f>SUBoard!J62+SUBR!J62+SUNO!J62+SUSLA!J62+SULaw!J62+SUAg!J62</f>
        <v>4050982</v>
      </c>
      <c r="K62" s="60">
        <f t="shared" si="12"/>
        <v>1</v>
      </c>
      <c r="L62" s="44">
        <f t="shared" si="13"/>
        <v>4050982</v>
      </c>
      <c r="M62" s="62">
        <f>IF(ISBLANK(L62),"  ",IF(L76&gt;0,L62/L76,IF(L62&gt;0,1,0)))</f>
        <v>1.7714177748213308E-2</v>
      </c>
      <c r="N62" s="35"/>
    </row>
    <row r="63" spans="1:14" s="11" customFormat="1" ht="44.25" x14ac:dyDescent="0.55000000000000004">
      <c r="A63" s="113" t="s">
        <v>60</v>
      </c>
      <c r="B63" s="9">
        <f>SUBoard!B63+SUBR!B63+SUNO!B63+SUSLA!B63+SULaw!B63+SUAg!B63</f>
        <v>0</v>
      </c>
      <c r="C63" s="58">
        <f t="shared" si="0"/>
        <v>0</v>
      </c>
      <c r="D63" s="53">
        <f>SUBoard!D63+SUBR!D63+SUNO!D63+SUSLA!D63+SULaw!D63+SUAg!D63</f>
        <v>12992920.140000001</v>
      </c>
      <c r="E63" s="60">
        <f t="shared" si="9"/>
        <v>1</v>
      </c>
      <c r="F63" s="44">
        <f t="shared" si="14"/>
        <v>12992920.140000001</v>
      </c>
      <c r="G63" s="62">
        <f>IF(ISBLANK(F63),"  ",IF(F76&gt;0,F63/F76,IF(F63&gt;0,1,0)))</f>
        <v>5.6887408258652239E-2</v>
      </c>
      <c r="H63" s="9">
        <f>SUBoard!H63+SUBR!H63+SUNO!H63+SUSLA!H63+SULaw!H63+SUAg!H63</f>
        <v>0</v>
      </c>
      <c r="I63" s="58">
        <f t="shared" si="11"/>
        <v>0</v>
      </c>
      <c r="J63" s="53">
        <f>SUBoard!J63+SUBR!J63+SUNO!J63+SUSLA!J63+SULaw!J63+SUAg!J63</f>
        <v>15478638.860000001</v>
      </c>
      <c r="K63" s="60">
        <f t="shared" si="12"/>
        <v>1</v>
      </c>
      <c r="L63" s="44">
        <f t="shared" si="13"/>
        <v>15478638.860000001</v>
      </c>
      <c r="M63" s="62">
        <f>IF(ISBLANK(L63),"  ",IF(L76&gt;0,L63/L76,IF(L63&gt;0,1,0)))</f>
        <v>6.7685158824808869E-2</v>
      </c>
      <c r="N63" s="35"/>
    </row>
    <row r="64" spans="1:14" s="11" customFormat="1" ht="44.25" x14ac:dyDescent="0.55000000000000004">
      <c r="A64" s="113" t="s">
        <v>61</v>
      </c>
      <c r="B64" s="9">
        <f>SUBoard!B64+SUBR!B64+SUNO!B64+SUSLA!B64+SULaw!B64+SUAg!B64</f>
        <v>0</v>
      </c>
      <c r="C64" s="58">
        <f t="shared" si="0"/>
        <v>0</v>
      </c>
      <c r="D64" s="53">
        <f>SUBoard!D64+SUBR!D64+SUNO!D64+SUSLA!D64+SULaw!D64+SUAg!D64</f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9">
        <f>SUBoard!H64+SUBR!H64+SUNO!H64+SUSLA!H64+SULaw!H64+SUAg!H64</f>
        <v>0</v>
      </c>
      <c r="I64" s="58">
        <f t="shared" si="11"/>
        <v>0</v>
      </c>
      <c r="J64" s="53">
        <f>SUBoard!J64+SUBR!J64+SUNO!J64+SUSLA!J64+SULaw!J64+SUAg!J64</f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35"/>
    </row>
    <row r="65" spans="1:14" s="11" customFormat="1" ht="44.25" x14ac:dyDescent="0.55000000000000004">
      <c r="A65" s="89" t="s">
        <v>62</v>
      </c>
      <c r="B65" s="9">
        <f>SUBoard!B65+SUBR!B65+SUNO!B65+SUSLA!B65+SULaw!B65+SUAg!B65</f>
        <v>0</v>
      </c>
      <c r="C65" s="58">
        <f t="shared" si="0"/>
        <v>0</v>
      </c>
      <c r="D65" s="53">
        <f>SUBoard!D65+SUBR!D65+SUNO!D65+SUSLA!D65+SULaw!D65+SUAg!D65</f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9">
        <f>SUBoard!H65+SUBR!H65+SUNO!H65+SUSLA!H65+SULaw!H65+SUAg!H65</f>
        <v>0</v>
      </c>
      <c r="I65" s="58">
        <f t="shared" si="11"/>
        <v>0</v>
      </c>
      <c r="J65" s="53">
        <f>SUBoard!J65+SUBR!J65+SUNO!J65+SUSLA!J65+SULaw!J65+SUAg!J65</f>
        <v>786485.85</v>
      </c>
      <c r="K65" s="60">
        <f t="shared" si="12"/>
        <v>1</v>
      </c>
      <c r="L65" s="44">
        <f t="shared" si="13"/>
        <v>786485.85</v>
      </c>
      <c r="M65" s="62">
        <f>IF(ISBLANK(L65),"  ",IF(L76&gt;0,L65/L76,IF(L65&gt;0,1,0)))</f>
        <v>3.4391538010671561E-3</v>
      </c>
      <c r="N65" s="35"/>
    </row>
    <row r="66" spans="1:14" s="11" customFormat="1" ht="44.25" x14ac:dyDescent="0.55000000000000004">
      <c r="A66" s="88" t="s">
        <v>63</v>
      </c>
      <c r="B66" s="9">
        <f>SUBoard!B66+SUBR!B66+SUNO!B66+SUSLA!B66+SULaw!B66+SUAg!B66</f>
        <v>2563937.2600000002</v>
      </c>
      <c r="C66" s="58">
        <f t="shared" si="0"/>
        <v>1</v>
      </c>
      <c r="D66" s="53">
        <f>SUBoard!D66+SUBR!D66+SUNO!D66+SUSLA!D66+SULaw!D66+SUAg!D66</f>
        <v>0</v>
      </c>
      <c r="E66" s="60">
        <f t="shared" si="9"/>
        <v>0</v>
      </c>
      <c r="F66" s="44">
        <f t="shared" si="14"/>
        <v>2563937.2600000002</v>
      </c>
      <c r="G66" s="62">
        <f>IF(ISBLANK(F66),"  ",IF(F76&gt;0,F66/F76,IF(F66&gt;0,1,0)))</f>
        <v>1.1225786358076559E-2</v>
      </c>
      <c r="H66" s="9">
        <f>SUBoard!H66+SUBR!H66+SUNO!H66+SUSLA!H66+SULaw!H66+SUAg!H66</f>
        <v>4048859</v>
      </c>
      <c r="I66" s="58">
        <f t="shared" si="11"/>
        <v>1</v>
      </c>
      <c r="J66" s="53">
        <f>SUBoard!J66+SUBR!J66+SUNO!J66+SUSLA!J66+SULaw!J66+SUAg!J66</f>
        <v>0</v>
      </c>
      <c r="K66" s="60">
        <f t="shared" si="12"/>
        <v>0</v>
      </c>
      <c r="L66" s="44">
        <f t="shared" si="13"/>
        <v>4048859</v>
      </c>
      <c r="M66" s="62">
        <f>IF(ISBLANK(L66),"  ",IF(L76&gt;0,L66/L76,IF(L66&gt;0,1,0)))</f>
        <v>1.7704894270933122E-2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77482080.650000006</v>
      </c>
      <c r="C67" s="80">
        <f t="shared" si="0"/>
        <v>0.72516376049356124</v>
      </c>
      <c r="D67" s="91">
        <f>D66+D65+D64+D63+D62+D61+D60+D59+D58+D57+D56</f>
        <v>29365620.34</v>
      </c>
      <c r="E67" s="83">
        <f t="shared" si="9"/>
        <v>0.27483623950643882</v>
      </c>
      <c r="F67" s="90">
        <f>F66+F65+F64+F63+F62+F61+F60+F59+F58+F57+F56</f>
        <v>106847700.98999999</v>
      </c>
      <c r="G67" s="82">
        <f>IF(ISBLANK(F67),"  ",IF(F76&gt;0,F67/F76,IF(F67&gt;0,1,0)))</f>
        <v>0.46781545043164791</v>
      </c>
      <c r="H67" s="90">
        <f>H66+H65+H64+H63+H62+H61+H60+H59+H58+H57+H56</f>
        <v>82586835</v>
      </c>
      <c r="I67" s="80">
        <f t="shared" si="11"/>
        <v>0.71043325452604145</v>
      </c>
      <c r="J67" s="91">
        <f>J66+J65+J64+J63+J62+J61+J60+J59+J58+J57+J56</f>
        <v>33661714</v>
      </c>
      <c r="K67" s="83">
        <f t="shared" si="12"/>
        <v>0.28956674547395855</v>
      </c>
      <c r="L67" s="90">
        <f>L66+L65+L64+L63+L62+L61+L60+L59+L58+L57+L56</f>
        <v>116248549</v>
      </c>
      <c r="M67" s="82">
        <f>IF(ISBLANK(L67),"  ",IF(L76&gt;0,L67/L76,IF(L67&gt;0,1,0)))</f>
        <v>0.50833290791168284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63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SUBoard!B69+SUBR!B69+SUNO!B69+SUSLA!B69+SULaw!B69+SUAg!B69</f>
        <v>3654209</v>
      </c>
      <c r="C69" s="52">
        <f t="shared" si="0"/>
        <v>0.1536297982720474</v>
      </c>
      <c r="D69" s="53">
        <f>SUBoard!D69+SUBR!D69+SUNO!D69+SUSLA!D69+SULaw!D69+SUAg!D69</f>
        <v>20131599.75</v>
      </c>
      <c r="E69" s="54">
        <f>IF(ISBLANK(D69),"  ",IF(F69&gt;0,D69/F69,IF(D69&gt;0,1,0)))</f>
        <v>0.84637020172795263</v>
      </c>
      <c r="F69" s="67">
        <f>D69+B69</f>
        <v>23785808.75</v>
      </c>
      <c r="G69" s="56">
        <f>IF(ISBLANK(F69),"  ",IF(F76&gt;0,F69/F76,IF(F69&gt;0,1,0)))</f>
        <v>0.10414233278920719</v>
      </c>
      <c r="H69" s="9">
        <f>SUBoard!H69+SUBR!H69+SUNO!H69+SUSLA!H69+SULaw!H69+SUAg!H69</f>
        <v>3654209</v>
      </c>
      <c r="I69" s="52">
        <f>IF(ISBLANK(H69),"  ",IF(L69&gt;0,H69/L69,IF(H69&gt;0,1,0)))</f>
        <v>0.16039818219101104</v>
      </c>
      <c r="J69" s="53">
        <f>SUBoard!J69+SUBR!J69+SUNO!J69+SUSLA!J69+SULaw!J69+SUAg!J69</f>
        <v>19127900.809999999</v>
      </c>
      <c r="K69" s="54">
        <f>IF(ISBLANK(J69),"  ",IF(L69&gt;0,J69/L69,IF(J69&gt;0,1,0)))</f>
        <v>0.8396018178089889</v>
      </c>
      <c r="L69" s="67">
        <f>J69+H69</f>
        <v>22782109.809999999</v>
      </c>
      <c r="M69" s="56">
        <f>IF(ISBLANK(L69),"  ",IF(L76&gt;0,L69/L76,IF(L69&gt;0,1,0)))</f>
        <v>9.9621855306603224E-2</v>
      </c>
    </row>
    <row r="70" spans="1:14" s="11" customFormat="1" ht="44.25" x14ac:dyDescent="0.55000000000000004">
      <c r="A70" s="41" t="s">
        <v>67</v>
      </c>
      <c r="B70" s="9">
        <f>SUBoard!B70+SUBR!B70+SUNO!B70+SUSLA!B70+SULaw!B70+SUAg!B70</f>
        <v>0</v>
      </c>
      <c r="C70" s="58">
        <f t="shared" si="0"/>
        <v>0</v>
      </c>
      <c r="D70" s="53">
        <f>SUBoard!D70+SUBR!D70+SUNO!D70+SUSLA!D70+SULaw!D70+SUAg!D70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SUBoard!H70+SUBR!H70+SUNO!H70+SUSLA!H70+SULaw!H70+SUAg!H70</f>
        <v>0</v>
      </c>
      <c r="I70" s="58">
        <f>IF(ISBLANK(H70),"  ",IF(L70&gt;0,H70/L70,IF(H70&gt;0,1,0)))</f>
        <v>0</v>
      </c>
      <c r="J70" s="53">
        <f>SUBoard!J70+SUBR!J70+SUNO!J70+SUSLA!J70+SULaw!J70+SUAg!J70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63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SUBoard!B72+SUBR!B72+SUNO!B72+SUSLA!B72+SULaw!B72+SUAg!B72</f>
        <v>0</v>
      </c>
      <c r="C72" s="52">
        <f t="shared" si="0"/>
        <v>0</v>
      </c>
      <c r="D72" s="53">
        <f>SUBoard!D72+SUBR!D72+SUNO!D72+SUSLA!D72+SULaw!D72+SUAg!D72</f>
        <v>10784381</v>
      </c>
      <c r="E72" s="54">
        <f>IF(ISBLANK(D72),"  ",IF(F72&gt;0,D72/F72,IF(D72&gt;0,1,0)))</f>
        <v>1</v>
      </c>
      <c r="F72" s="67">
        <f>D72+B72</f>
        <v>10784381</v>
      </c>
      <c r="G72" s="56">
        <f>IF(ISBLANK(F72),"  ",IF(F76&gt;0,F72/F76,IF(F72&gt;0,1,0)))</f>
        <v>4.7217675330362821E-2</v>
      </c>
      <c r="H72" s="9">
        <f>SUBoard!H72+SUBR!H72+SUNO!H72+SUSLA!H72+SULaw!H72+SUAg!H72</f>
        <v>0</v>
      </c>
      <c r="I72" s="52">
        <f>IF(ISBLANK(H72),"  ",IF(L72&gt;0,H72/L72,IF(H72&gt;0,1,0)))</f>
        <v>0</v>
      </c>
      <c r="J72" s="53">
        <f>SUBoard!J72+SUBR!J72+SUNO!J72+SUSLA!J72+SULaw!J72+SUAg!J72</f>
        <v>9259056</v>
      </c>
      <c r="K72" s="54">
        <f>IF(ISBLANK(J72),"  ",IF(L72&gt;0,J72/L72,IF(J72&gt;0,1,0)))</f>
        <v>1</v>
      </c>
      <c r="L72" s="67">
        <f>J72+H72</f>
        <v>9259056</v>
      </c>
      <c r="M72" s="56">
        <f>IF(ISBLANK(L72),"  ",IF(L76&gt;0,L72/L76,IF(L72&gt;0,1,0)))</f>
        <v>4.0488099864344235E-2</v>
      </c>
    </row>
    <row r="73" spans="1:14" s="11" customFormat="1" ht="44.25" x14ac:dyDescent="0.55000000000000004">
      <c r="A73" s="41" t="s">
        <v>70</v>
      </c>
      <c r="B73" s="9">
        <f>SUBoard!B73+SUBR!B73+SUNO!B73+SUSLA!B73+SULaw!B73+SUAg!B73</f>
        <v>0</v>
      </c>
      <c r="C73" s="58">
        <f t="shared" si="0"/>
        <v>0</v>
      </c>
      <c r="D73" s="53">
        <f>SUBoard!D73+SUBR!D73+SUNO!D73+SUSLA!D73+SULaw!D73+SUAg!D73</f>
        <v>34459286.060000002</v>
      </c>
      <c r="E73" s="60">
        <f>IF(ISBLANK(D73),"  ",IF(F73&gt;0,D73/F73,IF(D73&gt;0,1,0)))</f>
        <v>1</v>
      </c>
      <c r="F73" s="44">
        <f>D73+B73</f>
        <v>34459286.060000002</v>
      </c>
      <c r="G73" s="62">
        <f>IF(ISBLANK(F73),"  ",IF(F76&gt;0,F73/F76,IF(F73&gt;0,1,0)))</f>
        <v>0.15087443417449528</v>
      </c>
      <c r="H73" s="9">
        <f>SUBoard!H73+SUBR!H73+SUNO!H73+SUSLA!H73+SULaw!H73+SUAg!H73</f>
        <v>0</v>
      </c>
      <c r="I73" s="58">
        <f>IF(ISBLANK(H73),"  ",IF(L73&gt;0,H73/L73,IF(H73&gt;0,1,0)))</f>
        <v>0</v>
      </c>
      <c r="J73" s="53">
        <f>SUBoard!J73+SUBR!J73+SUNO!J73+SUSLA!J73+SULaw!J73+SUAg!J73</f>
        <v>28359453.740000002</v>
      </c>
      <c r="K73" s="60">
        <f>IF(ISBLANK(J73),"  ",IF(L73&gt;0,J73/L73,IF(J73&gt;0,1,0)))</f>
        <v>1</v>
      </c>
      <c r="L73" s="44">
        <f>J73+H73</f>
        <v>28359453.740000002</v>
      </c>
      <c r="M73" s="62">
        <f>IF(ISBLANK(L73),"  ",IF(L76&gt;0,L73/L76,IF(L73&gt;0,1,0)))</f>
        <v>0.12401052495236779</v>
      </c>
    </row>
    <row r="74" spans="1:14" s="85" customFormat="1" ht="45" x14ac:dyDescent="0.6">
      <c r="A74" s="86" t="s">
        <v>71</v>
      </c>
      <c r="B74" s="117">
        <f>B73+B72+B70+B69</f>
        <v>3654209</v>
      </c>
      <c r="C74" s="80">
        <f t="shared" si="0"/>
        <v>5.2936936824756108E-2</v>
      </c>
      <c r="D74" s="95">
        <f>D73+D72+D70+D69</f>
        <v>65375266.810000002</v>
      </c>
      <c r="E74" s="83">
        <f>IF(ISBLANK(D74),"  ",IF(F74&gt;0,D74/F74,IF(D74&gt;0,1,0)))</f>
        <v>0.94706306317524391</v>
      </c>
      <c r="F74" s="118">
        <f>F73+F72+F71+F70+F69</f>
        <v>69029475.810000002</v>
      </c>
      <c r="G74" s="82">
        <f>IF(ISBLANK(F74),"  ",IF(F76&gt;0,F74/F76,IF(F74&gt;0,1,0)))</f>
        <v>0.30223444229406526</v>
      </c>
      <c r="H74" s="117">
        <f>H73+H72+H70+H69</f>
        <v>3654209</v>
      </c>
      <c r="I74" s="80">
        <f>IF(ISBLANK(H74),"  ",IF(L74&gt;0,H74/L74,IF(H74&gt;0,1,0)))</f>
        <v>6.0499528435714531E-2</v>
      </c>
      <c r="J74" s="95">
        <f>J73+J72+J70+J69</f>
        <v>56746410.549999997</v>
      </c>
      <c r="K74" s="83">
        <f>IF(ISBLANK(J74),"  ",IF(L74&gt;0,J74/L74,IF(J74&gt;0,1,0)))</f>
        <v>0.93950047156428551</v>
      </c>
      <c r="L74" s="118">
        <f>L73+L72+L71+L70+L69</f>
        <v>60400619.549999997</v>
      </c>
      <c r="M74" s="82">
        <f>IF(ISBLANK(L74),"  ",IF(L76&gt;0,L74/L76,IF(L74&gt;0,1,0)))</f>
        <v>0.26412048012331524</v>
      </c>
    </row>
    <row r="75" spans="1:14" s="85" customFormat="1" ht="45" x14ac:dyDescent="0.6">
      <c r="A75" s="86" t="s">
        <v>72</v>
      </c>
      <c r="B75" s="133">
        <f>SUBoard!B75+SUBR!B75+SUNO!B75+SUSLA!B75+SULaw!B75+SUAg!B75</f>
        <v>0</v>
      </c>
      <c r="C75" s="80">
        <f>IF(ISBLANK(B75),"  ",IF(F75&gt;0,B75/F75,IF(B75&gt;0,1,0)))</f>
        <v>0</v>
      </c>
      <c r="D75" s="142">
        <f>SUBoard!D75+SUBR!D75+SUNO!D75+SUSLA!D75+SULaw!D75+SUAg!D75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SUBoard!H75+SUBR!H75+SUNO!H75+SUSLA!H75+SULaw!H75+SUAg!H75</f>
        <v>0</v>
      </c>
      <c r="I75" s="80">
        <f>IF(ISBLANK(H75),"  ",IF(L75&gt;0,H75/L75,IF(H75&gt;0,1,0)))</f>
        <v>0</v>
      </c>
      <c r="J75" s="142">
        <f>SUBoard!J75+SUBR!J75+SUNO!J75+SUSLA!J75+SULaw!J75+SUAg!J75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133656231.61000001</v>
      </c>
      <c r="C76" s="122">
        <f t="shared" si="0"/>
        <v>0.58519228410427604</v>
      </c>
      <c r="D76" s="121">
        <f>D74+D67+D47+D40+D48+D75</f>
        <v>94740887.150000006</v>
      </c>
      <c r="E76" s="123">
        <f>IF(ISBLANK(D76),"  ",IF(F76&gt;0,D76/F76,IF(D76&gt;0,1,0)))</f>
        <v>0.41480771589572391</v>
      </c>
      <c r="F76" s="121">
        <f>F74+F67+F47+F40+F48+F75</f>
        <v>228397118.76000002</v>
      </c>
      <c r="G76" s="124">
        <f>IF(ISBLANK(F76),"  ",IF(F76&gt;0,F76/F76,IF(F76&gt;0,1,0)))</f>
        <v>1</v>
      </c>
      <c r="H76" s="121">
        <f>H74+H67+H47+H40+H48+H75</f>
        <v>138277737</v>
      </c>
      <c r="I76" s="122">
        <f>IF(ISBLANK(H76),"  ",IF(L76&gt;0,H76/L76,IF(H76&gt;0,1,0)))</f>
        <v>0.60466237861306027</v>
      </c>
      <c r="J76" s="121">
        <f>J74+J67+J47+J40+J48+J75</f>
        <v>90408124.549999997</v>
      </c>
      <c r="K76" s="123">
        <f>IF(ISBLANK(J76),"  ",IF(L76&gt;0,J76/L76,IF(J76&gt;0,1,0)))</f>
        <v>0.39533762138693962</v>
      </c>
      <c r="L76" s="121">
        <f>L74+L67+L47+L40+L48+L75</f>
        <v>228685861.55000001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16.5" customHeight="1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341" t="s">
        <v>121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 t="s">
        <v>4</v>
      </c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500938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500938</v>
      </c>
      <c r="G13" s="56">
        <f>IF(ISBLANK(F13),"  ",IF(F76&gt;0,F13/F76,IF(F13&gt;0,1,0)))</f>
        <v>0.17171659347526444</v>
      </c>
      <c r="H13" s="9">
        <v>6774836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6774836</v>
      </c>
      <c r="M13" s="56">
        <f>IF(ISBLANK(L13),"  ",IF(L76&gt;0,L13/L76,IF(L13&gt;0,1,0)))</f>
        <v>1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2416299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2416299</v>
      </c>
      <c r="G15" s="65">
        <f>IF(ISBLANK(F15),"  ",IF(F76&gt;0,F15/F76,IF(F15&gt;0,1,0)))</f>
        <v>0.82828340652473553</v>
      </c>
      <c r="H15" s="226">
        <v>0</v>
      </c>
      <c r="I15" s="137">
        <f>IF(ISBLANK(H15),"  ",IF(L15&gt;0,H15/L15,IF(H15&gt;0,1,0)))</f>
        <v>0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0</v>
      </c>
      <c r="M15" s="65">
        <f>IF(ISBLANK(L15),"  ",IF(L76&gt;0,L15/L76,IF(L15&gt;0,1,0)))</f>
        <v>0</v>
      </c>
      <c r="N15" s="220"/>
    </row>
    <row r="16" spans="1:17" s="200" customFormat="1" ht="44.25" x14ac:dyDescent="0.55000000000000004">
      <c r="A16" s="66" t="s">
        <v>15</v>
      </c>
      <c r="B16" s="207">
        <v>2416299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2416299</v>
      </c>
      <c r="G16" s="56">
        <f>IF(ISBLANK(F16),"  ",IF(F76&gt;0,F16/F76,IF(F16&gt;0,1,0)))</f>
        <v>0.82828340652473553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>IF(ISBLANK(B21),"  ",IF(F21&gt;0,B21/F21,IF(B21&gt;0,1,0)))</f>
        <v>0</v>
      </c>
      <c r="D21" s="69">
        <v>0</v>
      </c>
      <c r="E21" s="54">
        <f t="shared" si="5"/>
        <v>0</v>
      </c>
      <c r="F21" s="44"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>
        <v>0</v>
      </c>
      <c r="E39" s="54">
        <f>IF(ISBLANK(D39),"  ",IF(F39&gt;0,D39/F39,IF(D39&gt;0,1,0)))</f>
        <v>0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2917237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2917237</v>
      </c>
      <c r="G40" s="82">
        <f>IF(ISBLANK(F40),"  ",IF(F76&gt;0,F40/F76,IF(F40&gt;0,1,0)))</f>
        <v>1</v>
      </c>
      <c r="H40" s="229">
        <v>6774836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6774836</v>
      </c>
      <c r="M40" s="82">
        <f>IF(ISBLANK(L40),"  ",IF(L76&gt;0,L40/L76,IF(L40&gt;0,1,0)))</f>
        <v>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120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0</v>
      </c>
      <c r="C67" s="80">
        <f t="shared" si="0"/>
        <v>0</v>
      </c>
      <c r="D67" s="91">
        <v>0</v>
      </c>
      <c r="E67" s="83">
        <f t="shared" si="9"/>
        <v>0</v>
      </c>
      <c r="F67" s="232">
        <f>F66+F65+F64+F63+F62+F61+F60+F59+F58+F57+F56</f>
        <v>0</v>
      </c>
      <c r="G67" s="82">
        <f>IF(ISBLANK(F67),"  ",IF(F76&gt;0,F67/F76,IF(F67&gt;0,1,0)))</f>
        <v>0</v>
      </c>
      <c r="H67" s="232">
        <v>0</v>
      </c>
      <c r="I67" s="80">
        <f t="shared" si="11"/>
        <v>0</v>
      </c>
      <c r="J67" s="91">
        <v>0</v>
      </c>
      <c r="K67" s="83">
        <f t="shared" si="12"/>
        <v>0</v>
      </c>
      <c r="L67" s="232">
        <f>L66+L65+L64+L63+L62+L61+L60+L59+L58+L57+L56</f>
        <v>0</v>
      </c>
      <c r="M67" s="82">
        <f>IF(ISBLANK(L67),"  ",IF(L76&gt;0,L67/L76,IF(L67&gt;0,1,0)))</f>
        <v>0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0</v>
      </c>
      <c r="E74" s="83">
        <f>IF(ISBLANK(D74),"  ",IF(F74&gt;0,D74/F74,IF(D74&gt;0,1,0)))</f>
        <v>0</v>
      </c>
      <c r="F74" s="118">
        <f>F73+F72+F71+F70+F69</f>
        <v>0</v>
      </c>
      <c r="G74" s="82">
        <f>IF(ISBLANK(F74),"  ",IF(F76&gt;0,F74/F76,IF(F74&gt;0,1,0)))</f>
        <v>0</v>
      </c>
      <c r="H74" s="117">
        <v>0</v>
      </c>
      <c r="I74" s="80">
        <f>IF(ISBLANK(H74),"  ",IF(L74&gt;0,H74/L74,IF(H74&gt;0,1,0)))</f>
        <v>0</v>
      </c>
      <c r="J74" s="95">
        <v>0</v>
      </c>
      <c r="K74" s="83">
        <f>IF(ISBLANK(J74),"  ",IF(L74&gt;0,J74/L74,IF(J74&gt;0,1,0)))</f>
        <v>0</v>
      </c>
      <c r="L74" s="118">
        <f>L73+L72+L71+L70+L69</f>
        <v>0</v>
      </c>
      <c r="M74" s="82">
        <f>IF(ISBLANK(L74),"  ",IF(L76&gt;0,L74/L76,IF(L74&gt;0,1,0)))</f>
        <v>0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2917237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2917237</v>
      </c>
      <c r="G76" s="124">
        <f>IF(ISBLANK(F76),"  ",IF(F76&gt;0,F76/F76,IF(F76&gt;0,1,0)))</f>
        <v>1</v>
      </c>
      <c r="H76" s="121">
        <v>6774836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6774836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3"/>
  <sheetViews>
    <sheetView zoomScale="50" zoomScaleNormal="50" workbookViewId="0"/>
  </sheetViews>
  <sheetFormatPr defaultColWidth="12.42578125" defaultRowHeight="15" x14ac:dyDescent="0.2"/>
  <cols>
    <col min="1" max="1" width="115.7109375" style="201" customWidth="1"/>
    <col min="2" max="2" width="30.7109375" style="240" customWidth="1"/>
    <col min="3" max="3" width="24.7109375" style="201" customWidth="1"/>
    <col min="4" max="4" width="28.7109375" style="240" customWidth="1"/>
    <col min="5" max="5" width="24.7109375" style="201" customWidth="1"/>
    <col min="6" max="6" width="30.7109375" style="240" customWidth="1"/>
    <col min="7" max="7" width="24.7109375" style="201" customWidth="1"/>
    <col min="8" max="8" width="30.7109375" style="240" customWidth="1"/>
    <col min="9" max="9" width="24.7109375" style="201" customWidth="1"/>
    <col min="10" max="10" width="28.7109375" style="240" customWidth="1"/>
    <col min="11" max="11" width="24.7109375" style="201" customWidth="1"/>
    <col min="12" max="12" width="30.7109375" style="240" customWidth="1"/>
    <col min="13" max="13" width="24.7109375" style="201" customWidth="1"/>
    <col min="14" max="16384" width="12.42578125" style="201"/>
  </cols>
  <sheetData>
    <row r="1" spans="1:17" s="200" customFormat="1" ht="28.15" customHeight="1" x14ac:dyDescent="0.55000000000000004">
      <c r="A1" s="255" t="s">
        <v>0</v>
      </c>
      <c r="B1" s="205"/>
      <c r="C1" s="3"/>
      <c r="D1" s="205"/>
      <c r="E1" s="206"/>
      <c r="F1" s="207"/>
      <c r="G1" s="206"/>
      <c r="H1" s="256" t="s">
        <v>1</v>
      </c>
      <c r="I1" s="377" t="str">
        <f>[5]Revenue!B2</f>
        <v>Southern University and A&amp;M College</v>
      </c>
      <c r="J1" s="378"/>
      <c r="K1" s="377"/>
      <c r="L1" s="379"/>
      <c r="M1" s="377"/>
      <c r="N1" s="380"/>
      <c r="O1" s="380"/>
      <c r="P1" s="380"/>
      <c r="Q1" s="380"/>
    </row>
    <row r="2" spans="1:17" s="200" customFormat="1" ht="28.15" customHeight="1" x14ac:dyDescent="0.55000000000000004">
      <c r="A2" s="255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28.15" customHeight="1" thickBot="1" x14ac:dyDescent="0.6">
      <c r="A3" s="381" t="s">
        <v>3</v>
      </c>
      <c r="B3" s="382"/>
      <c r="C3" s="383"/>
      <c r="D3" s="382"/>
      <c r="E3" s="383"/>
      <c r="F3" s="382"/>
      <c r="G3" s="383"/>
      <c r="H3" s="382"/>
      <c r="I3" s="383"/>
      <c r="J3" s="382"/>
      <c r="K3" s="383"/>
      <c r="L3" s="382"/>
      <c r="M3" s="384"/>
      <c r="N3" s="212"/>
      <c r="O3" s="212"/>
      <c r="P3" s="212"/>
      <c r="Q3" s="212"/>
    </row>
    <row r="4" spans="1:17" s="261" customFormat="1" ht="15" customHeight="1" thickTop="1" x14ac:dyDescent="0.35">
      <c r="A4" s="257"/>
      <c r="B4" s="258"/>
      <c r="C4" s="259"/>
      <c r="D4" s="258"/>
      <c r="E4" s="259"/>
      <c r="F4" s="258"/>
      <c r="G4" s="260"/>
      <c r="H4" s="258" t="s">
        <v>4</v>
      </c>
      <c r="I4" s="259"/>
      <c r="J4" s="258"/>
      <c r="K4" s="259"/>
      <c r="L4" s="258"/>
      <c r="M4" s="260"/>
    </row>
    <row r="5" spans="1:17" s="261" customFormat="1" ht="15" customHeight="1" x14ac:dyDescent="0.35">
      <c r="A5" s="262"/>
      <c r="B5" s="263"/>
      <c r="C5" s="264"/>
      <c r="D5" s="263"/>
      <c r="E5" s="264"/>
      <c r="F5" s="263"/>
      <c r="G5" s="265"/>
      <c r="H5" s="263"/>
      <c r="I5" s="264"/>
      <c r="J5" s="263"/>
      <c r="K5" s="264"/>
      <c r="L5" s="263"/>
      <c r="M5" s="265"/>
    </row>
    <row r="6" spans="1:17" s="261" customFormat="1" ht="26.25" x14ac:dyDescent="0.4">
      <c r="A6" s="266"/>
      <c r="B6" s="385" t="s">
        <v>132</v>
      </c>
      <c r="C6" s="386"/>
      <c r="D6" s="387"/>
      <c r="E6" s="386"/>
      <c r="F6" s="387"/>
      <c r="G6" s="388"/>
      <c r="H6" s="385" t="s">
        <v>126</v>
      </c>
      <c r="I6" s="386"/>
      <c r="J6" s="387"/>
      <c r="K6" s="386"/>
      <c r="L6" s="387"/>
      <c r="M6" s="389" t="s">
        <v>4</v>
      </c>
    </row>
    <row r="7" spans="1:17" s="261" customFormat="1" ht="18.75" customHeight="1" x14ac:dyDescent="0.35">
      <c r="A7" s="262" t="s">
        <v>4</v>
      </c>
      <c r="B7" s="263" t="s">
        <v>4</v>
      </c>
      <c r="C7" s="264"/>
      <c r="D7" s="263" t="s">
        <v>4</v>
      </c>
      <c r="E7" s="264"/>
      <c r="F7" s="263" t="s">
        <v>4</v>
      </c>
      <c r="G7" s="265"/>
      <c r="H7" s="263" t="s">
        <v>4</v>
      </c>
      <c r="I7" s="264"/>
      <c r="J7" s="263" t="s">
        <v>4</v>
      </c>
      <c r="K7" s="264"/>
      <c r="L7" s="263" t="s">
        <v>4</v>
      </c>
      <c r="M7" s="265"/>
    </row>
    <row r="8" spans="1:17" s="261" customFormat="1" ht="15" customHeight="1" x14ac:dyDescent="0.35">
      <c r="A8" s="262" t="s">
        <v>4</v>
      </c>
      <c r="B8" s="263" t="s">
        <v>4</v>
      </c>
      <c r="C8" s="264"/>
      <c r="D8" s="263" t="s">
        <v>4</v>
      </c>
      <c r="E8" s="264"/>
      <c r="F8" s="263" t="s">
        <v>4</v>
      </c>
      <c r="G8" s="265"/>
      <c r="H8" s="263" t="s">
        <v>4</v>
      </c>
      <c r="I8" s="264"/>
      <c r="J8" s="263" t="s">
        <v>4</v>
      </c>
      <c r="K8" s="264"/>
      <c r="L8" s="263" t="s">
        <v>4</v>
      </c>
      <c r="M8" s="265"/>
    </row>
    <row r="9" spans="1:17" s="261" customFormat="1" ht="26.25" x14ac:dyDescent="0.4">
      <c r="A9" s="267" t="s">
        <v>4</v>
      </c>
      <c r="B9" s="268" t="s">
        <v>4</v>
      </c>
      <c r="C9" s="269" t="s">
        <v>5</v>
      </c>
      <c r="D9" s="270" t="s">
        <v>4</v>
      </c>
      <c r="E9" s="269" t="s">
        <v>5</v>
      </c>
      <c r="F9" s="270" t="s">
        <v>4</v>
      </c>
      <c r="G9" s="271" t="s">
        <v>127</v>
      </c>
      <c r="H9" s="268" t="s">
        <v>4</v>
      </c>
      <c r="I9" s="269" t="s">
        <v>5</v>
      </c>
      <c r="J9" s="270" t="s">
        <v>4</v>
      </c>
      <c r="K9" s="269" t="s">
        <v>5</v>
      </c>
      <c r="L9" s="270" t="s">
        <v>4</v>
      </c>
      <c r="M9" s="271" t="s">
        <v>127</v>
      </c>
      <c r="N9" s="272"/>
    </row>
    <row r="10" spans="1:17" s="261" customFormat="1" ht="26.25" x14ac:dyDescent="0.4">
      <c r="A10" s="273" t="s">
        <v>6</v>
      </c>
      <c r="B10" s="274" t="s">
        <v>7</v>
      </c>
      <c r="C10" s="275" t="s">
        <v>8</v>
      </c>
      <c r="D10" s="276" t="s">
        <v>9</v>
      </c>
      <c r="E10" s="275" t="s">
        <v>8</v>
      </c>
      <c r="F10" s="276" t="s">
        <v>8</v>
      </c>
      <c r="G10" s="277" t="s">
        <v>128</v>
      </c>
      <c r="H10" s="274" t="s">
        <v>7</v>
      </c>
      <c r="I10" s="275" t="s">
        <v>8</v>
      </c>
      <c r="J10" s="276" t="s">
        <v>9</v>
      </c>
      <c r="K10" s="275" t="s">
        <v>8</v>
      </c>
      <c r="L10" s="276" t="s">
        <v>8</v>
      </c>
      <c r="M10" s="277" t="s">
        <v>128</v>
      </c>
      <c r="N10" s="272"/>
    </row>
    <row r="11" spans="1:17" s="261" customFormat="1" ht="24.6" customHeight="1" x14ac:dyDescent="0.35">
      <c r="A11" s="278" t="s">
        <v>10</v>
      </c>
      <c r="B11" s="279" t="s">
        <v>4</v>
      </c>
      <c r="C11" s="280"/>
      <c r="D11" s="281" t="s">
        <v>4</v>
      </c>
      <c r="E11" s="280"/>
      <c r="F11" s="281" t="s">
        <v>4</v>
      </c>
      <c r="G11" s="282"/>
      <c r="H11" s="279" t="s">
        <v>4</v>
      </c>
      <c r="I11" s="280"/>
      <c r="J11" s="281" t="s">
        <v>4</v>
      </c>
      <c r="K11" s="280"/>
      <c r="L11" s="281" t="s">
        <v>4</v>
      </c>
      <c r="M11" s="282" t="s">
        <v>10</v>
      </c>
      <c r="N11" s="272"/>
    </row>
    <row r="12" spans="1:17" s="261" customFormat="1" ht="26.25" x14ac:dyDescent="0.4">
      <c r="A12" s="266" t="s">
        <v>11</v>
      </c>
      <c r="B12" s="283" t="s">
        <v>4</v>
      </c>
      <c r="C12" s="284" t="s">
        <v>4</v>
      </c>
      <c r="D12" s="285"/>
      <c r="E12" s="286"/>
      <c r="F12" s="285"/>
      <c r="G12" s="287"/>
      <c r="H12" s="283"/>
      <c r="I12" s="286"/>
      <c r="J12" s="285"/>
      <c r="K12" s="286"/>
      <c r="L12" s="285"/>
      <c r="M12" s="287"/>
      <c r="N12" s="272"/>
    </row>
    <row r="13" spans="1:17" s="292" customFormat="1" ht="25.5" x14ac:dyDescent="0.35">
      <c r="A13" s="288" t="s">
        <v>12</v>
      </c>
      <c r="B13" s="390">
        <v>14279461</v>
      </c>
      <c r="C13" s="289">
        <f t="shared" ref="C13:C76" si="0">IF(ISBLANK(B13),"  ",IF(F13&gt;0,B13/F13,IF(B13&gt;0,1,0)))</f>
        <v>1</v>
      </c>
      <c r="D13" s="391">
        <v>0</v>
      </c>
      <c r="E13" s="392">
        <f>IF(ISBLANK(D13),"  ",IF(F13&gt;0,D13/F13,IF(D13&gt;0,1,0)))</f>
        <v>0</v>
      </c>
      <c r="F13" s="290">
        <f>D13+B13</f>
        <v>14279461</v>
      </c>
      <c r="G13" s="291">
        <f>IF(ISBLANK(F13),"  ",IF(F$76&gt;0,F13/F$76,IF(F13&gt;0,1,0)))</f>
        <v>0.1048907304972397</v>
      </c>
      <c r="H13" s="356">
        <v>17947767</v>
      </c>
      <c r="I13" s="289">
        <f>IF(ISBLANK(H13),"  ",IF(L13&gt;0,H13/L13,IF(H13&gt;0,1,0)))</f>
        <v>1</v>
      </c>
      <c r="J13" s="391">
        <v>0</v>
      </c>
      <c r="K13" s="392">
        <f>IF(ISBLANK(J13),"  ",IF(L13&gt;0,J13/L13,IF(J13&gt;0,1,0)))</f>
        <v>0</v>
      </c>
      <c r="L13" s="290">
        <f t="shared" ref="L13:L34" si="1">J13+H13</f>
        <v>17947767</v>
      </c>
      <c r="M13" s="291">
        <f>IF(ISBLANK(L13),"  ",IF(L76&gt;0,L13/L76,IF(L13&gt;0,1,0)))</f>
        <v>0.13185053789160114</v>
      </c>
      <c r="N13" s="393"/>
    </row>
    <row r="14" spans="1:17" s="261" customFormat="1" ht="25.5" x14ac:dyDescent="0.35">
      <c r="A14" s="262" t="s">
        <v>13</v>
      </c>
      <c r="B14" s="263">
        <v>0</v>
      </c>
      <c r="C14" s="293">
        <f t="shared" si="0"/>
        <v>0</v>
      </c>
      <c r="D14" s="394">
        <v>0</v>
      </c>
      <c r="E14" s="395">
        <f>IF(ISBLANK(D14),"  ",IF(F14&gt;0,D14/F14,IF(D14&gt;0,1,0)))</f>
        <v>0</v>
      </c>
      <c r="F14" s="294">
        <f>D14+B14</f>
        <v>0</v>
      </c>
      <c r="G14" s="291">
        <f t="shared" ref="G14:G34" si="2">IF(ISBLANK(F14),"  ",IF(F$76&gt;0,F14/F$76,IF(F14&gt;0,1,0)))</f>
        <v>0</v>
      </c>
      <c r="H14" s="263">
        <v>0</v>
      </c>
      <c r="I14" s="293">
        <f>IF(ISBLANK(H14),"  ",IF(L14&gt;0,H14/L14,IF(H14&gt;0,1,0)))</f>
        <v>0</v>
      </c>
      <c r="J14" s="394">
        <v>0</v>
      </c>
      <c r="K14" s="395">
        <f>IF(ISBLANK(J14),"  ",IF(L14&gt;0,J14/L14,IF(J14&gt;0,1,0)))</f>
        <v>0</v>
      </c>
      <c r="L14" s="294">
        <f t="shared" si="1"/>
        <v>0</v>
      </c>
      <c r="M14" s="295">
        <f>IF(ISBLANK(L14),"  ",IF(L76&gt;0,L14/L76,IF(L14&gt;0,1,0)))</f>
        <v>0</v>
      </c>
      <c r="N14" s="272"/>
    </row>
    <row r="15" spans="1:17" s="261" customFormat="1" ht="25.5" x14ac:dyDescent="0.35">
      <c r="A15" s="278" t="s">
        <v>14</v>
      </c>
      <c r="B15" s="357">
        <v>11755974.18</v>
      </c>
      <c r="C15" s="396">
        <f t="shared" si="0"/>
        <v>1</v>
      </c>
      <c r="D15" s="279">
        <v>0</v>
      </c>
      <c r="E15" s="397">
        <f>IF(ISBLANK(D15),"  ",IF(F15&gt;0,D15/F15,IF(D15&gt;0,1,0)))</f>
        <v>0</v>
      </c>
      <c r="F15" s="285">
        <f>D15+B15</f>
        <v>11755974.18</v>
      </c>
      <c r="G15" s="296">
        <f t="shared" si="2"/>
        <v>8.6354290224742267E-2</v>
      </c>
      <c r="H15" s="357">
        <v>1961409</v>
      </c>
      <c r="I15" s="396">
        <f>IF(ISBLANK(H15),"  ",IF(L15&gt;0,H15/L15,IF(H15&gt;0,1,0)))</f>
        <v>1</v>
      </c>
      <c r="J15" s="279">
        <v>0</v>
      </c>
      <c r="K15" s="397">
        <f>IF(ISBLANK(J15),"  ",IF(L15&gt;0,J15/L15,IF(J15&gt;0,1,0)))</f>
        <v>0</v>
      </c>
      <c r="L15" s="285">
        <f t="shared" si="1"/>
        <v>1961409</v>
      </c>
      <c r="M15" s="296">
        <f>IF(ISBLANK(L15),"  ",IF(L76&gt;0,L15/L76,IF(L15&gt;0,1,0)))</f>
        <v>1.4409192612954442E-2</v>
      </c>
      <c r="N15" s="272"/>
    </row>
    <row r="16" spans="1:17" s="261" customFormat="1" ht="25.5" x14ac:dyDescent="0.35">
      <c r="A16" s="297" t="s">
        <v>15</v>
      </c>
      <c r="B16" s="263">
        <v>9871629.1799999997</v>
      </c>
      <c r="C16" s="289">
        <f t="shared" si="0"/>
        <v>1</v>
      </c>
      <c r="D16" s="394">
        <v>0</v>
      </c>
      <c r="E16" s="392">
        <f>IF(ISBLANK(D16),"  ",IF(F16&gt;0,D16/F16,IF(D16&gt;0,1,0)))</f>
        <v>0</v>
      </c>
      <c r="F16" s="298">
        <f t="shared" ref="F16:F39" si="3">D16+B16</f>
        <v>9871629.1799999997</v>
      </c>
      <c r="G16" s="291">
        <f t="shared" si="2"/>
        <v>7.2512708700144021E-2</v>
      </c>
      <c r="H16" s="263">
        <v>0</v>
      </c>
      <c r="I16" s="289">
        <f t="shared" ref="I16:I34" si="4">IF(ISBLANK(H16),"  ",IF(L16&gt;0,H16/L16,IF(H16&gt;0,1,0)))</f>
        <v>0</v>
      </c>
      <c r="J16" s="394">
        <v>0</v>
      </c>
      <c r="K16" s="392">
        <f t="shared" ref="K16:K34" si="5">IF(ISBLANK(J16),"  ",IF(L16&gt;0,J16/L16,IF(J16&gt;0,1,0)))</f>
        <v>0</v>
      </c>
      <c r="L16" s="298">
        <f t="shared" si="1"/>
        <v>0</v>
      </c>
      <c r="M16" s="291">
        <f>IF(ISBLANK(L16),"  ",IF(L76&gt;0,L16/L76,IF(L16&gt;0,1,0)))</f>
        <v>0</v>
      </c>
      <c r="N16" s="272"/>
    </row>
    <row r="17" spans="1:14" s="261" customFormat="1" ht="25.5" x14ac:dyDescent="0.35">
      <c r="A17" s="299" t="s">
        <v>16</v>
      </c>
      <c r="B17" s="279">
        <v>1884345</v>
      </c>
      <c r="C17" s="293">
        <f t="shared" si="0"/>
        <v>1</v>
      </c>
      <c r="D17" s="398">
        <v>0</v>
      </c>
      <c r="E17" s="392">
        <f t="shared" ref="E17:E34" si="6">IF(ISBLANK(D17),"  ",IF(F17&gt;0,D17/F17,IF(D17&gt;0,1,0)))</f>
        <v>0</v>
      </c>
      <c r="F17" s="281">
        <f t="shared" si="3"/>
        <v>1884345</v>
      </c>
      <c r="G17" s="291">
        <f t="shared" si="2"/>
        <v>1.3841581524598242E-2</v>
      </c>
      <c r="H17" s="279">
        <v>1961409</v>
      </c>
      <c r="I17" s="293">
        <f t="shared" si="4"/>
        <v>1</v>
      </c>
      <c r="J17" s="398">
        <v>0</v>
      </c>
      <c r="K17" s="395">
        <f t="shared" si="5"/>
        <v>0</v>
      </c>
      <c r="L17" s="281">
        <f t="shared" si="1"/>
        <v>1961409</v>
      </c>
      <c r="M17" s="295">
        <f>IF(ISBLANK(L17),"  ",IF(L76&gt;0,L17/L76,IF(L17&gt;0,1,0)))</f>
        <v>1.4409192612954442E-2</v>
      </c>
      <c r="N17" s="272"/>
    </row>
    <row r="18" spans="1:14" s="261" customFormat="1" ht="25.5" x14ac:dyDescent="0.35">
      <c r="A18" s="299" t="s">
        <v>17</v>
      </c>
      <c r="B18" s="279">
        <v>0</v>
      </c>
      <c r="C18" s="293">
        <f t="shared" si="0"/>
        <v>0</v>
      </c>
      <c r="D18" s="398">
        <v>0</v>
      </c>
      <c r="E18" s="392">
        <f t="shared" si="6"/>
        <v>0</v>
      </c>
      <c r="F18" s="281">
        <f t="shared" si="3"/>
        <v>0</v>
      </c>
      <c r="G18" s="291">
        <f t="shared" si="2"/>
        <v>0</v>
      </c>
      <c r="H18" s="279">
        <v>0</v>
      </c>
      <c r="I18" s="293">
        <f t="shared" si="4"/>
        <v>0</v>
      </c>
      <c r="J18" s="398">
        <v>0</v>
      </c>
      <c r="K18" s="395">
        <f t="shared" si="5"/>
        <v>0</v>
      </c>
      <c r="L18" s="281">
        <f t="shared" si="1"/>
        <v>0</v>
      </c>
      <c r="M18" s="295">
        <f>IF(ISBLANK(L18),"  ",IF(L76&gt;0,L18/L76,IF(L18&gt;0,1,0)))</f>
        <v>0</v>
      </c>
      <c r="N18" s="272"/>
    </row>
    <row r="19" spans="1:14" s="261" customFormat="1" ht="25.5" x14ac:dyDescent="0.35">
      <c r="A19" s="299" t="s">
        <v>18</v>
      </c>
      <c r="B19" s="279">
        <v>0</v>
      </c>
      <c r="C19" s="293">
        <f t="shared" si="0"/>
        <v>0</v>
      </c>
      <c r="D19" s="398">
        <v>0</v>
      </c>
      <c r="E19" s="392">
        <f t="shared" si="6"/>
        <v>0</v>
      </c>
      <c r="F19" s="281">
        <f t="shared" si="3"/>
        <v>0</v>
      </c>
      <c r="G19" s="291">
        <f t="shared" si="2"/>
        <v>0</v>
      </c>
      <c r="H19" s="279">
        <v>0</v>
      </c>
      <c r="I19" s="293">
        <f t="shared" si="4"/>
        <v>0</v>
      </c>
      <c r="J19" s="398">
        <v>0</v>
      </c>
      <c r="K19" s="395">
        <f t="shared" si="5"/>
        <v>0</v>
      </c>
      <c r="L19" s="281">
        <f t="shared" si="1"/>
        <v>0</v>
      </c>
      <c r="M19" s="295">
        <f>IF(ISBLANK(L19),"  ",IF(L76&gt;0,L19/L76,IF(L19&gt;0,1,0)))</f>
        <v>0</v>
      </c>
      <c r="N19" s="272"/>
    </row>
    <row r="20" spans="1:14" s="261" customFormat="1" ht="25.5" x14ac:dyDescent="0.35">
      <c r="A20" s="299" t="s">
        <v>19</v>
      </c>
      <c r="B20" s="279">
        <v>0</v>
      </c>
      <c r="C20" s="293">
        <f t="shared" si="0"/>
        <v>0</v>
      </c>
      <c r="D20" s="398">
        <v>0</v>
      </c>
      <c r="E20" s="392">
        <f t="shared" si="6"/>
        <v>0</v>
      </c>
      <c r="F20" s="281">
        <f>D20+B20</f>
        <v>0</v>
      </c>
      <c r="G20" s="291">
        <f t="shared" si="2"/>
        <v>0</v>
      </c>
      <c r="H20" s="279">
        <v>0</v>
      </c>
      <c r="I20" s="293">
        <f t="shared" si="4"/>
        <v>0</v>
      </c>
      <c r="J20" s="398">
        <v>0</v>
      </c>
      <c r="K20" s="395">
        <f t="shared" si="5"/>
        <v>0</v>
      </c>
      <c r="L20" s="281">
        <f t="shared" si="1"/>
        <v>0</v>
      </c>
      <c r="M20" s="295">
        <f>IF(ISBLANK(L20),"  ",IF(L77&gt;0,L20/L77,IF(L20&gt;0,1,0)))</f>
        <v>0</v>
      </c>
      <c r="N20" s="272"/>
    </row>
    <row r="21" spans="1:14" s="261" customFormat="1" ht="25.5" x14ac:dyDescent="0.35">
      <c r="A21" s="299" t="s">
        <v>20</v>
      </c>
      <c r="B21" s="279">
        <v>0</v>
      </c>
      <c r="C21" s="293">
        <f t="shared" si="0"/>
        <v>0</v>
      </c>
      <c r="D21" s="398">
        <v>0</v>
      </c>
      <c r="E21" s="392">
        <f t="shared" si="6"/>
        <v>0</v>
      </c>
      <c r="F21" s="281">
        <f t="shared" si="3"/>
        <v>0</v>
      </c>
      <c r="G21" s="291">
        <f t="shared" si="2"/>
        <v>0</v>
      </c>
      <c r="H21" s="279">
        <v>0</v>
      </c>
      <c r="I21" s="293">
        <f t="shared" si="4"/>
        <v>0</v>
      </c>
      <c r="J21" s="398">
        <v>0</v>
      </c>
      <c r="K21" s="395">
        <f t="shared" si="5"/>
        <v>0</v>
      </c>
      <c r="L21" s="281">
        <f t="shared" si="1"/>
        <v>0</v>
      </c>
      <c r="M21" s="295">
        <f>IF(ISBLANK(L21),"  ",IF(L76&gt;0,L21/L76,IF(L21&gt;0,1,0)))</f>
        <v>0</v>
      </c>
      <c r="N21" s="272"/>
    </row>
    <row r="22" spans="1:14" s="261" customFormat="1" ht="25.5" x14ac:dyDescent="0.35">
      <c r="A22" s="299" t="s">
        <v>21</v>
      </c>
      <c r="B22" s="279">
        <v>0</v>
      </c>
      <c r="C22" s="293">
        <f t="shared" si="0"/>
        <v>0</v>
      </c>
      <c r="D22" s="398">
        <v>0</v>
      </c>
      <c r="E22" s="392">
        <f t="shared" si="6"/>
        <v>0</v>
      </c>
      <c r="F22" s="281">
        <f t="shared" si="3"/>
        <v>0</v>
      </c>
      <c r="G22" s="291">
        <f t="shared" si="2"/>
        <v>0</v>
      </c>
      <c r="H22" s="279">
        <v>0</v>
      </c>
      <c r="I22" s="293">
        <f t="shared" si="4"/>
        <v>0</v>
      </c>
      <c r="J22" s="398">
        <v>0</v>
      </c>
      <c r="K22" s="395">
        <f t="shared" si="5"/>
        <v>0</v>
      </c>
      <c r="L22" s="281">
        <f t="shared" si="1"/>
        <v>0</v>
      </c>
      <c r="M22" s="295">
        <f>IF(ISBLANK(L22),"  ",IF(L76&gt;0,L22/L76,IF(L22&gt;0,1,0)))</f>
        <v>0</v>
      </c>
      <c r="N22" s="272"/>
    </row>
    <row r="23" spans="1:14" s="261" customFormat="1" ht="25.5" x14ac:dyDescent="0.35">
      <c r="A23" s="299" t="s">
        <v>22</v>
      </c>
      <c r="B23" s="279">
        <v>0</v>
      </c>
      <c r="C23" s="293">
        <f t="shared" si="0"/>
        <v>0</v>
      </c>
      <c r="D23" s="398">
        <v>0</v>
      </c>
      <c r="E23" s="392">
        <f t="shared" si="6"/>
        <v>0</v>
      </c>
      <c r="F23" s="281">
        <f t="shared" si="3"/>
        <v>0</v>
      </c>
      <c r="G23" s="291">
        <f t="shared" si="2"/>
        <v>0</v>
      </c>
      <c r="H23" s="279">
        <v>0</v>
      </c>
      <c r="I23" s="293">
        <f t="shared" si="4"/>
        <v>0</v>
      </c>
      <c r="J23" s="398">
        <v>0</v>
      </c>
      <c r="K23" s="395">
        <f t="shared" si="5"/>
        <v>0</v>
      </c>
      <c r="L23" s="281">
        <f t="shared" si="1"/>
        <v>0</v>
      </c>
      <c r="M23" s="295">
        <f>IF(ISBLANK(L23),"  ",IF(L76&gt;0,L23/L76,IF(L23&gt;0,1,0)))</f>
        <v>0</v>
      </c>
      <c r="N23" s="272"/>
    </row>
    <row r="24" spans="1:14" s="261" customFormat="1" ht="25.5" x14ac:dyDescent="0.35">
      <c r="A24" s="299" t="s">
        <v>23</v>
      </c>
      <c r="B24" s="279">
        <v>0</v>
      </c>
      <c r="C24" s="293">
        <f t="shared" si="0"/>
        <v>0</v>
      </c>
      <c r="D24" s="398">
        <v>0</v>
      </c>
      <c r="E24" s="392">
        <f t="shared" si="6"/>
        <v>0</v>
      </c>
      <c r="F24" s="281">
        <f t="shared" si="3"/>
        <v>0</v>
      </c>
      <c r="G24" s="291">
        <f t="shared" si="2"/>
        <v>0</v>
      </c>
      <c r="H24" s="279">
        <v>0</v>
      </c>
      <c r="I24" s="293">
        <f t="shared" si="4"/>
        <v>0</v>
      </c>
      <c r="J24" s="398">
        <v>0</v>
      </c>
      <c r="K24" s="395">
        <f t="shared" si="5"/>
        <v>0</v>
      </c>
      <c r="L24" s="281">
        <f t="shared" si="1"/>
        <v>0</v>
      </c>
      <c r="M24" s="295">
        <f>IF(ISBLANK(L24),"  ",IF(L76&gt;0,L24/L76,IF(L24&gt;0,1,0)))</f>
        <v>0</v>
      </c>
      <c r="N24" s="272"/>
    </row>
    <row r="25" spans="1:14" s="261" customFormat="1" ht="25.5" x14ac:dyDescent="0.35">
      <c r="A25" s="299" t="s">
        <v>24</v>
      </c>
      <c r="B25" s="279">
        <v>0</v>
      </c>
      <c r="C25" s="293">
        <f t="shared" si="0"/>
        <v>0</v>
      </c>
      <c r="D25" s="398">
        <v>0</v>
      </c>
      <c r="E25" s="392">
        <f t="shared" si="6"/>
        <v>0</v>
      </c>
      <c r="F25" s="281">
        <f t="shared" si="3"/>
        <v>0</v>
      </c>
      <c r="G25" s="291">
        <f t="shared" si="2"/>
        <v>0</v>
      </c>
      <c r="H25" s="279">
        <v>0</v>
      </c>
      <c r="I25" s="293">
        <f t="shared" si="4"/>
        <v>0</v>
      </c>
      <c r="J25" s="398">
        <v>0</v>
      </c>
      <c r="K25" s="395">
        <f t="shared" si="5"/>
        <v>0</v>
      </c>
      <c r="L25" s="281">
        <f t="shared" si="1"/>
        <v>0</v>
      </c>
      <c r="M25" s="295">
        <f>IF(ISBLANK(L25),"  ",IF(L76&gt;0,L25/L76,IF(L25&gt;0,1,0)))</f>
        <v>0</v>
      </c>
      <c r="N25" s="272"/>
    </row>
    <row r="26" spans="1:14" s="261" customFormat="1" ht="25.5" x14ac:dyDescent="0.35">
      <c r="A26" s="299" t="s">
        <v>25</v>
      </c>
      <c r="B26" s="279">
        <v>0</v>
      </c>
      <c r="C26" s="293">
        <f t="shared" si="0"/>
        <v>0</v>
      </c>
      <c r="D26" s="398">
        <v>0</v>
      </c>
      <c r="E26" s="392">
        <f t="shared" si="6"/>
        <v>0</v>
      </c>
      <c r="F26" s="281">
        <f t="shared" si="3"/>
        <v>0</v>
      </c>
      <c r="G26" s="291">
        <f t="shared" si="2"/>
        <v>0</v>
      </c>
      <c r="H26" s="279">
        <v>0</v>
      </c>
      <c r="I26" s="293">
        <f t="shared" si="4"/>
        <v>0</v>
      </c>
      <c r="J26" s="398">
        <v>0</v>
      </c>
      <c r="K26" s="395">
        <f t="shared" si="5"/>
        <v>0</v>
      </c>
      <c r="L26" s="281">
        <f t="shared" si="1"/>
        <v>0</v>
      </c>
      <c r="M26" s="295">
        <f>IF(ISBLANK(L26),"  ",IF(L76&gt;0,L26/L76,IF(L26&gt;0,1,0)))</f>
        <v>0</v>
      </c>
      <c r="N26" s="272"/>
    </row>
    <row r="27" spans="1:14" s="261" customFormat="1" ht="25.5" x14ac:dyDescent="0.35">
      <c r="A27" s="299" t="s">
        <v>26</v>
      </c>
      <c r="B27" s="279">
        <v>0</v>
      </c>
      <c r="C27" s="293">
        <f t="shared" si="0"/>
        <v>0</v>
      </c>
      <c r="D27" s="398">
        <v>0</v>
      </c>
      <c r="E27" s="392">
        <f t="shared" si="6"/>
        <v>0</v>
      </c>
      <c r="F27" s="281">
        <f t="shared" si="3"/>
        <v>0</v>
      </c>
      <c r="G27" s="291">
        <f t="shared" si="2"/>
        <v>0</v>
      </c>
      <c r="H27" s="279">
        <v>0</v>
      </c>
      <c r="I27" s="293">
        <f t="shared" si="4"/>
        <v>0</v>
      </c>
      <c r="J27" s="398">
        <v>0</v>
      </c>
      <c r="K27" s="395">
        <f t="shared" si="5"/>
        <v>0</v>
      </c>
      <c r="L27" s="281">
        <f t="shared" si="1"/>
        <v>0</v>
      </c>
      <c r="M27" s="295">
        <f>IF(ISBLANK(L27),"  ",IF(L76&gt;0,L27/L76,IF(L27&gt;0,1,0)))</f>
        <v>0</v>
      </c>
      <c r="N27" s="272"/>
    </row>
    <row r="28" spans="1:14" s="261" customFormat="1" ht="25.5" x14ac:dyDescent="0.35">
      <c r="A28" s="300" t="s">
        <v>27</v>
      </c>
      <c r="B28" s="279">
        <v>0</v>
      </c>
      <c r="C28" s="293">
        <f t="shared" si="0"/>
        <v>0</v>
      </c>
      <c r="D28" s="398">
        <v>0</v>
      </c>
      <c r="E28" s="392">
        <f t="shared" si="6"/>
        <v>0</v>
      </c>
      <c r="F28" s="281">
        <f t="shared" si="3"/>
        <v>0</v>
      </c>
      <c r="G28" s="291">
        <f t="shared" si="2"/>
        <v>0</v>
      </c>
      <c r="H28" s="279">
        <v>0</v>
      </c>
      <c r="I28" s="293">
        <f t="shared" si="4"/>
        <v>0</v>
      </c>
      <c r="J28" s="398">
        <v>0</v>
      </c>
      <c r="K28" s="395">
        <f t="shared" si="5"/>
        <v>0</v>
      </c>
      <c r="L28" s="281">
        <f t="shared" si="1"/>
        <v>0</v>
      </c>
      <c r="M28" s="295">
        <f>IF(ISBLANK(L28),"  ",IF(L76&gt;0,L28/L76,IF(L28&gt;0,1,0)))</f>
        <v>0</v>
      </c>
      <c r="N28" s="272"/>
    </row>
    <row r="29" spans="1:14" s="261" customFormat="1" ht="25.5" x14ac:dyDescent="0.35">
      <c r="A29" s="300" t="s">
        <v>28</v>
      </c>
      <c r="B29" s="279">
        <v>0</v>
      </c>
      <c r="C29" s="293">
        <f t="shared" si="0"/>
        <v>0</v>
      </c>
      <c r="D29" s="398">
        <v>0</v>
      </c>
      <c r="E29" s="392">
        <f t="shared" si="6"/>
        <v>0</v>
      </c>
      <c r="F29" s="281">
        <f t="shared" si="3"/>
        <v>0</v>
      </c>
      <c r="G29" s="291">
        <f t="shared" si="2"/>
        <v>0</v>
      </c>
      <c r="H29" s="279">
        <v>0</v>
      </c>
      <c r="I29" s="293">
        <f t="shared" si="4"/>
        <v>0</v>
      </c>
      <c r="J29" s="398">
        <v>0</v>
      </c>
      <c r="K29" s="395">
        <f t="shared" si="5"/>
        <v>0</v>
      </c>
      <c r="L29" s="281">
        <f t="shared" si="1"/>
        <v>0</v>
      </c>
      <c r="M29" s="295">
        <f>IF(ISBLANK(L29),"  ",IF(L76&gt;0,L29/L76,IF(L29&gt;0,1,0)))</f>
        <v>0</v>
      </c>
      <c r="N29" s="272"/>
    </row>
    <row r="30" spans="1:14" s="261" customFormat="1" ht="25.5" x14ac:dyDescent="0.35">
      <c r="A30" s="300" t="s">
        <v>29</v>
      </c>
      <c r="B30" s="279">
        <v>0</v>
      </c>
      <c r="C30" s="293">
        <f t="shared" si="0"/>
        <v>0</v>
      </c>
      <c r="D30" s="398">
        <v>0</v>
      </c>
      <c r="E30" s="392">
        <f>IF(ISBLANK(D30),"  ",IF(F30&gt;0,D30/F30,IF(D30&gt;0,1,0)))</f>
        <v>0</v>
      </c>
      <c r="F30" s="281">
        <f t="shared" si="3"/>
        <v>0</v>
      </c>
      <c r="G30" s="291">
        <f t="shared" si="2"/>
        <v>0</v>
      </c>
      <c r="H30" s="279">
        <v>0</v>
      </c>
      <c r="I30" s="293">
        <f t="shared" si="4"/>
        <v>0</v>
      </c>
      <c r="J30" s="398">
        <v>0</v>
      </c>
      <c r="K30" s="395">
        <f>IF(ISBLANK(J30),"  ",IF(L30&gt;0,J30/L30,IF(J30&gt;0,1,0)))</f>
        <v>0</v>
      </c>
      <c r="L30" s="281">
        <f t="shared" si="1"/>
        <v>0</v>
      </c>
      <c r="M30" s="295">
        <f>IF(ISBLANK(L30),"  ",IF(L77&gt;0,L30/L77,IF(L30&gt;0,1,0)))</f>
        <v>0</v>
      </c>
      <c r="N30" s="272"/>
    </row>
    <row r="31" spans="1:14" s="261" customFormat="1" ht="25.5" x14ac:dyDescent="0.35">
      <c r="A31" s="300" t="s">
        <v>30</v>
      </c>
      <c r="B31" s="279">
        <v>0</v>
      </c>
      <c r="C31" s="293">
        <f t="shared" si="0"/>
        <v>0</v>
      </c>
      <c r="D31" s="398">
        <v>0</v>
      </c>
      <c r="E31" s="392">
        <f>IF(ISBLANK(D31),"  ",IF(F31&gt;0,D31/F31,IF(D31&gt;0,1,0)))</f>
        <v>0</v>
      </c>
      <c r="F31" s="281">
        <f t="shared" si="3"/>
        <v>0</v>
      </c>
      <c r="G31" s="291">
        <f t="shared" si="2"/>
        <v>0</v>
      </c>
      <c r="H31" s="279">
        <v>0</v>
      </c>
      <c r="I31" s="293">
        <f t="shared" si="4"/>
        <v>0</v>
      </c>
      <c r="J31" s="398">
        <v>0</v>
      </c>
      <c r="K31" s="395">
        <f>IF(ISBLANK(J31),"  ",IF(L31&gt;0,J31/L31,IF(J31&gt;0,1,0)))</f>
        <v>0</v>
      </c>
      <c r="L31" s="281">
        <f t="shared" si="1"/>
        <v>0</v>
      </c>
      <c r="M31" s="295">
        <f>IF(ISBLANK(L31),"  ",IF(L78&gt;0,L31/L78,IF(L31&gt;0,1,0)))</f>
        <v>0</v>
      </c>
      <c r="N31" s="272"/>
    </row>
    <row r="32" spans="1:14" s="261" customFormat="1" ht="25.5" x14ac:dyDescent="0.35">
      <c r="A32" s="300" t="s">
        <v>31</v>
      </c>
      <c r="B32" s="279">
        <v>0</v>
      </c>
      <c r="C32" s="293">
        <f t="shared" si="0"/>
        <v>0</v>
      </c>
      <c r="D32" s="398">
        <v>0</v>
      </c>
      <c r="E32" s="392">
        <f>IF(ISBLANK(D32),"  ",IF(F32&gt;0,D32/F32,IF(D32&gt;0,1,0)))</f>
        <v>0</v>
      </c>
      <c r="F32" s="281">
        <f t="shared" si="3"/>
        <v>0</v>
      </c>
      <c r="G32" s="291">
        <f t="shared" si="2"/>
        <v>0</v>
      </c>
      <c r="H32" s="279">
        <v>0</v>
      </c>
      <c r="I32" s="293">
        <f t="shared" si="4"/>
        <v>0</v>
      </c>
      <c r="J32" s="398">
        <v>0</v>
      </c>
      <c r="K32" s="395">
        <f>IF(ISBLANK(J32),"  ",IF(L32&gt;0,J32/L32,IF(J32&gt;0,1,0)))</f>
        <v>0</v>
      </c>
      <c r="L32" s="281">
        <f t="shared" si="1"/>
        <v>0</v>
      </c>
      <c r="M32" s="295">
        <f>IF(ISBLANK(L32),"  ",IF(L79&gt;0,L32/L79,IF(L32&gt;0,1,0)))</f>
        <v>0</v>
      </c>
      <c r="N32" s="272"/>
    </row>
    <row r="33" spans="1:14" s="261" customFormat="1" ht="25.5" x14ac:dyDescent="0.35">
      <c r="A33" s="301" t="s">
        <v>75</v>
      </c>
      <c r="B33" s="279">
        <v>0</v>
      </c>
      <c r="C33" s="293">
        <f>IF(ISBLANK(B33),"  ",IF(F33&gt;0,B33/F33,IF(B33&gt;0,1,0)))</f>
        <v>0</v>
      </c>
      <c r="D33" s="398">
        <v>0</v>
      </c>
      <c r="E33" s="392">
        <f>IF(ISBLANK(D33),"  ",IF(F33&gt;0,D33/F33,IF(D33&gt;0,1,0)))</f>
        <v>0</v>
      </c>
      <c r="F33" s="281">
        <f t="shared" si="3"/>
        <v>0</v>
      </c>
      <c r="G33" s="291">
        <f t="shared" si="2"/>
        <v>0</v>
      </c>
      <c r="H33" s="279">
        <v>0</v>
      </c>
      <c r="I33" s="293">
        <f>IF(ISBLANK(H33),"  ",IF(L33&gt;0,H33/L33,IF(H33&gt;0,1,0)))</f>
        <v>0</v>
      </c>
      <c r="J33" s="398">
        <v>0</v>
      </c>
      <c r="K33" s="395">
        <f>IF(ISBLANK(J33),"  ",IF(L33&gt;0,J33/L33,IF(J33&gt;0,1,0)))</f>
        <v>0</v>
      </c>
      <c r="L33" s="281">
        <f t="shared" si="1"/>
        <v>0</v>
      </c>
      <c r="M33" s="295">
        <f>IF(ISBLANK(L33),"  ",IF(L80&gt;0,L33/L80,IF(L33&gt;0,1,0)))</f>
        <v>0</v>
      </c>
      <c r="N33" s="272"/>
    </row>
    <row r="34" spans="1:14" s="261" customFormat="1" ht="25.5" x14ac:dyDescent="0.35">
      <c r="A34" s="300" t="s">
        <v>32</v>
      </c>
      <c r="B34" s="279">
        <v>0</v>
      </c>
      <c r="C34" s="293">
        <f t="shared" si="0"/>
        <v>0</v>
      </c>
      <c r="D34" s="398">
        <v>0</v>
      </c>
      <c r="E34" s="392">
        <f t="shared" si="6"/>
        <v>0</v>
      </c>
      <c r="F34" s="281">
        <f t="shared" si="3"/>
        <v>0</v>
      </c>
      <c r="G34" s="291">
        <f t="shared" si="2"/>
        <v>0</v>
      </c>
      <c r="H34" s="279">
        <v>0</v>
      </c>
      <c r="I34" s="293">
        <f t="shared" si="4"/>
        <v>0</v>
      </c>
      <c r="J34" s="398">
        <v>0</v>
      </c>
      <c r="K34" s="395">
        <f t="shared" si="5"/>
        <v>0</v>
      </c>
      <c r="L34" s="281">
        <f t="shared" si="1"/>
        <v>0</v>
      </c>
      <c r="M34" s="295">
        <f>IF(ISBLANK(L34),"  ",IF(L76&gt;0,L34/L76,IF(L34&gt;0,1,0)))</f>
        <v>0</v>
      </c>
      <c r="N34" s="272"/>
    </row>
    <row r="35" spans="1:14" s="261" customFormat="1" ht="26.25" x14ac:dyDescent="0.4">
      <c r="A35" s="302" t="s">
        <v>33</v>
      </c>
      <c r="B35" s="358"/>
      <c r="C35" s="303" t="s">
        <v>4</v>
      </c>
      <c r="D35" s="398"/>
      <c r="E35" s="399" t="s">
        <v>4</v>
      </c>
      <c r="F35" s="281"/>
      <c r="G35" s="400" t="s">
        <v>4</v>
      </c>
      <c r="H35" s="358" t="s">
        <v>4</v>
      </c>
      <c r="I35" s="303" t="s">
        <v>4</v>
      </c>
      <c r="J35" s="398"/>
      <c r="K35" s="399" t="s">
        <v>4</v>
      </c>
      <c r="L35" s="281"/>
      <c r="M35" s="304" t="s">
        <v>4</v>
      </c>
      <c r="N35" s="272"/>
    </row>
    <row r="36" spans="1:14" s="261" customFormat="1" ht="25.5" x14ac:dyDescent="0.35">
      <c r="A36" s="297" t="s">
        <v>34</v>
      </c>
      <c r="B36" s="279">
        <v>0</v>
      </c>
      <c r="C36" s="293">
        <f t="shared" si="0"/>
        <v>0</v>
      </c>
      <c r="D36" s="398">
        <v>0</v>
      </c>
      <c r="E36" s="395">
        <f>IF(ISBLANK(D36),"  ",IF(F36&gt;0,D36/F36,IF(D36&gt;0,1,0)))</f>
        <v>0</v>
      </c>
      <c r="F36" s="281">
        <f t="shared" si="3"/>
        <v>0</v>
      </c>
      <c r="G36" s="291">
        <f>IF(ISBLANK(F36),"  ",IF(F$76&gt;0,F36/F$76,IF(F36&gt;0,1,0)))</f>
        <v>0</v>
      </c>
      <c r="H36" s="279">
        <v>0</v>
      </c>
      <c r="I36" s="293">
        <f>IF(ISBLANK(H36),"  ",IF(L36&gt;0,H36/L36,IF(H36&gt;0,1,0)))</f>
        <v>0</v>
      </c>
      <c r="J36" s="398">
        <v>0</v>
      </c>
      <c r="K36" s="395">
        <f>IF(ISBLANK(J36),"  ",IF(L36&gt;0,J36/L36,IF(J36&gt;0,1,0)))</f>
        <v>0</v>
      </c>
      <c r="L36" s="281">
        <f>J36+H36</f>
        <v>0</v>
      </c>
      <c r="M36" s="295">
        <f>IF(ISBLANK(L36),"  ",IF(L76&gt;0,L36/L76,IF(L36&gt;0,1,0)))</f>
        <v>0</v>
      </c>
      <c r="N36" s="272"/>
    </row>
    <row r="37" spans="1:14" s="261" customFormat="1" ht="26.25" x14ac:dyDescent="0.4">
      <c r="A37" s="302" t="s">
        <v>35</v>
      </c>
      <c r="B37" s="358"/>
      <c r="C37" s="303" t="s">
        <v>4</v>
      </c>
      <c r="D37" s="398"/>
      <c r="E37" s="399" t="s">
        <v>4</v>
      </c>
      <c r="F37" s="281"/>
      <c r="G37" s="400" t="s">
        <v>4</v>
      </c>
      <c r="H37" s="358"/>
      <c r="I37" s="303" t="s">
        <v>4</v>
      </c>
      <c r="J37" s="398"/>
      <c r="K37" s="399" t="s">
        <v>4</v>
      </c>
      <c r="L37" s="281"/>
      <c r="M37" s="304" t="s">
        <v>4</v>
      </c>
      <c r="N37" s="272"/>
    </row>
    <row r="38" spans="1:14" s="261" customFormat="1" ht="25.5" x14ac:dyDescent="0.35">
      <c r="A38" s="299" t="s">
        <v>34</v>
      </c>
      <c r="B38" s="359">
        <v>0</v>
      </c>
      <c r="C38" s="293">
        <f t="shared" si="0"/>
        <v>0</v>
      </c>
      <c r="D38" s="401">
        <v>0</v>
      </c>
      <c r="E38" s="395">
        <f>IF(ISBLANK(D38),"  ",IF(F38&gt;0,D38/F38,IF(D38&gt;0,1,0)))</f>
        <v>0</v>
      </c>
      <c r="F38" s="305">
        <f t="shared" si="3"/>
        <v>0</v>
      </c>
      <c r="G38" s="291">
        <f>IF(ISBLANK(F38),"  ",IF(F$76&gt;0,F38/F$76,IF(F38&gt;0,1,0)))</f>
        <v>0</v>
      </c>
      <c r="H38" s="359">
        <v>0</v>
      </c>
      <c r="I38" s="293">
        <f>IF(ISBLANK(H38),"  ",IF(L38&gt;0,H38/L38,IF(H38&gt;0,1,0)))</f>
        <v>0</v>
      </c>
      <c r="J38" s="401">
        <v>0</v>
      </c>
      <c r="K38" s="395">
        <f>IF(ISBLANK(J38),"  ",IF(L38&gt;0,J38/L38,IF(J38&gt;0,1,0)))</f>
        <v>0</v>
      </c>
      <c r="L38" s="305">
        <f>J38+H38</f>
        <v>0</v>
      </c>
      <c r="M38" s="295">
        <f>IF(ISBLANK(L38),"  ",IF(L76&gt;0,L38/L76,IF(L38&gt;0,1,0)))</f>
        <v>0</v>
      </c>
      <c r="N38" s="272"/>
    </row>
    <row r="39" spans="1:14" s="261" customFormat="1" ht="25.5" x14ac:dyDescent="0.35">
      <c r="A39" s="299" t="s">
        <v>36</v>
      </c>
      <c r="B39" s="359"/>
      <c r="C39" s="293" t="str">
        <f t="shared" si="0"/>
        <v xml:space="preserve">  </v>
      </c>
      <c r="D39" s="401"/>
      <c r="E39" s="392" t="str">
        <f>IF(ISBLANK(D39),"  ",IF(F39&gt;0,D39/F39,IF(D39&gt;0,1,0)))</f>
        <v xml:space="preserve">  </v>
      </c>
      <c r="F39" s="281">
        <f t="shared" si="3"/>
        <v>0</v>
      </c>
      <c r="G39" s="291">
        <f>IF(ISBLANK(F39),"  ",IF(F$76&gt;0,F39/F$76,IF(F39&gt;0,1,0)))</f>
        <v>0</v>
      </c>
      <c r="H39" s="359"/>
      <c r="I39" s="293" t="str">
        <f>IF(ISBLANK(H39),"  ",IF(L39&gt;0,H39/L39,IF(H39&gt;0,1,0)))</f>
        <v xml:space="preserve">  </v>
      </c>
      <c r="J39" s="401"/>
      <c r="K39" s="395" t="str">
        <f>IF(ISBLANK(J39),"  ",IF(L39&gt;0,J39/L39,IF(J39&gt;0,1,0)))</f>
        <v xml:space="preserve">  </v>
      </c>
      <c r="L39" s="281">
        <f>J39+H39</f>
        <v>0</v>
      </c>
      <c r="M39" s="295">
        <f>IF(ISBLANK(L39),"  ",IF(L76&gt;0,L39/L76,IF(L39&gt;0,1,0)))</f>
        <v>0</v>
      </c>
      <c r="N39" s="272"/>
    </row>
    <row r="40" spans="1:14" s="310" customFormat="1" ht="26.25" x14ac:dyDescent="0.4">
      <c r="A40" s="302" t="s">
        <v>37</v>
      </c>
      <c r="B40" s="306">
        <v>26035435.18</v>
      </c>
      <c r="C40" s="307">
        <f t="shared" si="0"/>
        <v>1</v>
      </c>
      <c r="D40" s="402">
        <v>0</v>
      </c>
      <c r="E40" s="403">
        <f>IF(ISBLANK(D40),"  ",IF(F40&gt;0,D40/F40,IF(D40&gt;0,1,0)))</f>
        <v>0</v>
      </c>
      <c r="F40" s="306">
        <f>F39+F38+F36+F34+F29+F28+F26+F27+F25+F24+F23+F22+F21+F20+F19+F18+F17+F16+F14+F13+F30+F31+F32+F33</f>
        <v>26035435.18</v>
      </c>
      <c r="G40" s="404">
        <f>IF(ISBLANK(F40),"  ",IF(F$76&gt;0,F40/F$76,IF(F40&gt;0,1,0)))</f>
        <v>0.19124502072198196</v>
      </c>
      <c r="H40" s="306">
        <v>19909176</v>
      </c>
      <c r="I40" s="307">
        <f>IF(ISBLANK(H40),"  ",IF(L40&gt;0,H40/L40,IF(H40&gt;0,1,0)))</f>
        <v>1</v>
      </c>
      <c r="J40" s="402">
        <v>0</v>
      </c>
      <c r="K40" s="403">
        <f>IF(ISBLANK(J40),"  ",IF(L40&gt;0,J40/L40,IF(J40&gt;0,1,0)))</f>
        <v>0</v>
      </c>
      <c r="L40" s="306">
        <f>L39+L38+L36+L34+L29+L28+L26+L27+L25+L24+L23+L22+L21+L20+L19+L18+L17+L16+L14+L13+L30+L31+L32+L33</f>
        <v>19909176</v>
      </c>
      <c r="M40" s="404">
        <f>IF(ISBLANK(L40),"  ",IF(L$76&gt;0,L40/L$76,IF(L40&gt;0,1,0)))</f>
        <v>0.14625973050455557</v>
      </c>
      <c r="N40" s="309"/>
    </row>
    <row r="41" spans="1:14" s="261" customFormat="1" ht="26.25" x14ac:dyDescent="0.4">
      <c r="A41" s="311" t="s">
        <v>38</v>
      </c>
      <c r="B41" s="357"/>
      <c r="C41" s="303" t="s">
        <v>4</v>
      </c>
      <c r="D41" s="398"/>
      <c r="E41" s="399" t="s">
        <v>4</v>
      </c>
      <c r="F41" s="281"/>
      <c r="G41" s="304" t="s">
        <v>4</v>
      </c>
      <c r="H41" s="357"/>
      <c r="I41" s="303" t="s">
        <v>4</v>
      </c>
      <c r="J41" s="398"/>
      <c r="K41" s="399" t="s">
        <v>4</v>
      </c>
      <c r="L41" s="281"/>
      <c r="M41" s="304" t="s">
        <v>4</v>
      </c>
      <c r="N41" s="272"/>
    </row>
    <row r="42" spans="1:14" s="261" customFormat="1" ht="25.5" x14ac:dyDescent="0.35">
      <c r="A42" s="262" t="s">
        <v>39</v>
      </c>
      <c r="B42" s="283">
        <v>0</v>
      </c>
      <c r="C42" s="289">
        <f t="shared" si="0"/>
        <v>0</v>
      </c>
      <c r="D42" s="405">
        <v>0</v>
      </c>
      <c r="E42" s="392">
        <f t="shared" ref="E42:E48" si="7">IF(ISBLANK(D42),"  ",IF(F42&gt;0,D42/F42,IF(D42&gt;0,1,0)))</f>
        <v>0</v>
      </c>
      <c r="F42" s="285">
        <f>D42+B42</f>
        <v>0</v>
      </c>
      <c r="G42" s="291">
        <f t="shared" ref="G42:G48" si="8">IF(ISBLANK(F42),"  ",IF(F$76&gt;0,F42/F$76,IF(F42&gt;0,1,0)))</f>
        <v>0</v>
      </c>
      <c r="H42" s="283">
        <v>0</v>
      </c>
      <c r="I42" s="289">
        <f t="shared" ref="I42:I48" si="9">IF(ISBLANK(H42),"  ",IF(L42&gt;0,H42/L42,IF(H42&gt;0,1,0)))</f>
        <v>0</v>
      </c>
      <c r="J42" s="405">
        <v>0</v>
      </c>
      <c r="K42" s="392">
        <f t="shared" ref="K42:K48" si="10">IF(ISBLANK(J42),"  ",IF(L42&gt;0,J42/L42,IF(J42&gt;0,1,0)))</f>
        <v>0</v>
      </c>
      <c r="L42" s="285">
        <f>J42+H42</f>
        <v>0</v>
      </c>
      <c r="M42" s="291">
        <f>IF(ISBLANK(L42),"  ",IF(L76&gt;0,L42/J76,IF(L42&gt;0,1,0)))</f>
        <v>0</v>
      </c>
      <c r="N42" s="272"/>
    </row>
    <row r="43" spans="1:14" s="261" customFormat="1" ht="25.5" x14ac:dyDescent="0.35">
      <c r="A43" s="312" t="s">
        <v>40</v>
      </c>
      <c r="B43" s="279">
        <v>0</v>
      </c>
      <c r="C43" s="293">
        <f t="shared" si="0"/>
        <v>0</v>
      </c>
      <c r="D43" s="398">
        <v>0</v>
      </c>
      <c r="E43" s="395">
        <f t="shared" si="7"/>
        <v>0</v>
      </c>
      <c r="F43" s="281">
        <f>D43+B43</f>
        <v>0</v>
      </c>
      <c r="G43" s="291">
        <f t="shared" si="8"/>
        <v>0</v>
      </c>
      <c r="H43" s="279">
        <v>0</v>
      </c>
      <c r="I43" s="293">
        <f t="shared" si="9"/>
        <v>0</v>
      </c>
      <c r="J43" s="398">
        <v>0</v>
      </c>
      <c r="K43" s="395">
        <f t="shared" si="10"/>
        <v>0</v>
      </c>
      <c r="L43" s="281">
        <f>J43+H43</f>
        <v>0</v>
      </c>
      <c r="M43" s="295">
        <f>IF(ISBLANK(L43),"  ",IF(J76&gt;0,L43/J76,IF(L43&gt;0,1,0)))</f>
        <v>0</v>
      </c>
      <c r="N43" s="272"/>
    </row>
    <row r="44" spans="1:14" s="261" customFormat="1" ht="25.5" x14ac:dyDescent="0.35">
      <c r="A44" s="313" t="s">
        <v>41</v>
      </c>
      <c r="B44" s="279">
        <v>0</v>
      </c>
      <c r="C44" s="293">
        <f t="shared" si="0"/>
        <v>0</v>
      </c>
      <c r="D44" s="398">
        <v>0</v>
      </c>
      <c r="E44" s="395">
        <f t="shared" si="7"/>
        <v>0</v>
      </c>
      <c r="F44" s="305">
        <f>D44+B44</f>
        <v>0</v>
      </c>
      <c r="G44" s="291">
        <f t="shared" si="8"/>
        <v>0</v>
      </c>
      <c r="H44" s="279">
        <v>0</v>
      </c>
      <c r="I44" s="293">
        <f t="shared" si="9"/>
        <v>0</v>
      </c>
      <c r="J44" s="398">
        <v>0</v>
      </c>
      <c r="K44" s="395">
        <f t="shared" si="10"/>
        <v>0</v>
      </c>
      <c r="L44" s="305">
        <f>J44+H44</f>
        <v>0</v>
      </c>
      <c r="M44" s="295">
        <f>IF(ISBLANK(L44),"  ",IF(J76&gt;0,L44/J76,IF(L44&gt;0,1,0)))</f>
        <v>0</v>
      </c>
      <c r="N44" s="272"/>
    </row>
    <row r="45" spans="1:14" s="261" customFormat="1" ht="25.5" x14ac:dyDescent="0.35">
      <c r="A45" s="278" t="s">
        <v>42</v>
      </c>
      <c r="B45" s="279">
        <v>3526495.78</v>
      </c>
      <c r="C45" s="293">
        <f t="shared" si="0"/>
        <v>1</v>
      </c>
      <c r="D45" s="398">
        <v>0</v>
      </c>
      <c r="E45" s="395">
        <f t="shared" si="7"/>
        <v>0</v>
      </c>
      <c r="F45" s="305">
        <f>D45+B45</f>
        <v>3526495.78</v>
      </c>
      <c r="G45" s="291">
        <f t="shared" si="8"/>
        <v>2.5904109297937298E-2</v>
      </c>
      <c r="H45" s="279">
        <v>3375199</v>
      </c>
      <c r="I45" s="293">
        <f t="shared" si="9"/>
        <v>1</v>
      </c>
      <c r="J45" s="398">
        <v>0</v>
      </c>
      <c r="K45" s="395">
        <f t="shared" si="10"/>
        <v>0</v>
      </c>
      <c r="L45" s="305">
        <f>J45+H45</f>
        <v>3375199</v>
      </c>
      <c r="M45" s="295">
        <f>IF(ISBLANK(L45),"  ",IF(J76&gt;0,L45/J76,IF(L45&gt;0,1,0)))</f>
        <v>5.4230759442678834E-2</v>
      </c>
      <c r="N45" s="272"/>
    </row>
    <row r="46" spans="1:14" s="261" customFormat="1" ht="25.5" x14ac:dyDescent="0.35">
      <c r="A46" s="312" t="s">
        <v>43</v>
      </c>
      <c r="B46" s="279">
        <v>0</v>
      </c>
      <c r="C46" s="293">
        <f t="shared" si="0"/>
        <v>0</v>
      </c>
      <c r="D46" s="398">
        <v>0</v>
      </c>
      <c r="E46" s="395">
        <f t="shared" si="7"/>
        <v>0</v>
      </c>
      <c r="F46" s="305">
        <f>D46+B46</f>
        <v>0</v>
      </c>
      <c r="G46" s="291">
        <f t="shared" si="8"/>
        <v>0</v>
      </c>
      <c r="H46" s="279">
        <v>0</v>
      </c>
      <c r="I46" s="293">
        <f t="shared" si="9"/>
        <v>0</v>
      </c>
      <c r="J46" s="398">
        <v>0</v>
      </c>
      <c r="K46" s="395">
        <f t="shared" si="10"/>
        <v>0</v>
      </c>
      <c r="L46" s="305">
        <f>J46+H46</f>
        <v>0</v>
      </c>
      <c r="M46" s="295">
        <f>IF(ISBLANK(L46),"  ",IF(L76&gt;0,L46/L76,IF(L46&gt;0,1,0)))</f>
        <v>0</v>
      </c>
      <c r="N46" s="272"/>
    </row>
    <row r="47" spans="1:14" s="310" customFormat="1" ht="26.25" x14ac:dyDescent="0.4">
      <c r="A47" s="311" t="s">
        <v>44</v>
      </c>
      <c r="B47" s="314">
        <v>3526495.78</v>
      </c>
      <c r="C47" s="307">
        <f t="shared" si="0"/>
        <v>1</v>
      </c>
      <c r="D47" s="406">
        <v>0</v>
      </c>
      <c r="E47" s="407">
        <f t="shared" si="7"/>
        <v>0</v>
      </c>
      <c r="F47" s="315">
        <f>F46+F45+F44+F43+F42</f>
        <v>3526495.78</v>
      </c>
      <c r="G47" s="404">
        <f t="shared" si="8"/>
        <v>2.5904109297937298E-2</v>
      </c>
      <c r="H47" s="314">
        <v>3375199</v>
      </c>
      <c r="I47" s="307">
        <f t="shared" si="9"/>
        <v>1</v>
      </c>
      <c r="J47" s="406">
        <v>0</v>
      </c>
      <c r="K47" s="407">
        <f t="shared" si="10"/>
        <v>0</v>
      </c>
      <c r="L47" s="315">
        <f>L46+L45+L44+L43+L42</f>
        <v>3375199</v>
      </c>
      <c r="M47" s="308">
        <f>IF(ISBLANK(L47),"  ",IF(L76&gt;0,L47/L76,IF(L47&gt;0,1,0)))</f>
        <v>2.4795385612103961E-2</v>
      </c>
      <c r="N47" s="309"/>
    </row>
    <row r="48" spans="1:14" s="310" customFormat="1" ht="26.25" x14ac:dyDescent="0.4">
      <c r="A48" s="316" t="s">
        <v>45</v>
      </c>
      <c r="B48" s="360">
        <v>0</v>
      </c>
      <c r="C48" s="307">
        <f t="shared" si="0"/>
        <v>0</v>
      </c>
      <c r="D48" s="408">
        <v>0</v>
      </c>
      <c r="E48" s="407">
        <f t="shared" si="7"/>
        <v>0</v>
      </c>
      <c r="F48" s="317">
        <f>D48+B48</f>
        <v>0</v>
      </c>
      <c r="G48" s="404">
        <f t="shared" si="8"/>
        <v>0</v>
      </c>
      <c r="H48" s="360">
        <v>0</v>
      </c>
      <c r="I48" s="307">
        <f t="shared" si="9"/>
        <v>0</v>
      </c>
      <c r="J48" s="360">
        <v>0</v>
      </c>
      <c r="K48" s="407">
        <f t="shared" si="10"/>
        <v>0</v>
      </c>
      <c r="L48" s="317">
        <f>J48+H48</f>
        <v>0</v>
      </c>
      <c r="M48" s="308">
        <f>IF(ISBLANK(L48),"  ",IF(L76&gt;0,L48/L76,IF(L48&gt;0,1,0)))</f>
        <v>0</v>
      </c>
      <c r="N48" s="309"/>
    </row>
    <row r="49" spans="1:14" s="261" customFormat="1" ht="26.25" x14ac:dyDescent="0.4">
      <c r="A49" s="266" t="s">
        <v>46</v>
      </c>
      <c r="B49" s="361"/>
      <c r="C49" s="318" t="s">
        <v>4</v>
      </c>
      <c r="D49" s="394"/>
      <c r="E49" s="409" t="s">
        <v>4</v>
      </c>
      <c r="F49" s="285"/>
      <c r="G49" s="319" t="s">
        <v>4</v>
      </c>
      <c r="H49" s="361"/>
      <c r="I49" s="318" t="s">
        <v>4</v>
      </c>
      <c r="J49" s="394"/>
      <c r="K49" s="409" t="s">
        <v>4</v>
      </c>
      <c r="L49" s="285"/>
      <c r="M49" s="319" t="s">
        <v>4</v>
      </c>
      <c r="N49" s="272"/>
    </row>
    <row r="50" spans="1:14" s="261" customFormat="1" ht="25.5" x14ac:dyDescent="0.35">
      <c r="A50" s="262" t="s">
        <v>47</v>
      </c>
      <c r="B50" s="361">
        <v>33623164.380000003</v>
      </c>
      <c r="C50" s="289">
        <f t="shared" si="0"/>
        <v>1</v>
      </c>
      <c r="D50" s="394">
        <v>0</v>
      </c>
      <c r="E50" s="392">
        <f t="shared" ref="E50:E67" si="11">IF(ISBLANK(D50),"  ",IF(F50&gt;0,D50/F50,IF(D50&gt;0,1,0)))</f>
        <v>0</v>
      </c>
      <c r="F50" s="320">
        <f t="shared" ref="F50:F55" si="12">D50+B50</f>
        <v>33623164.380000003</v>
      </c>
      <c r="G50" s="291">
        <f t="shared" ref="G50:G67" si="13">IF(ISBLANK(F50),"  ",IF(F$76&gt;0,F50/F$76,IF(F50&gt;0,1,0)))</f>
        <v>0.24698119021768186</v>
      </c>
      <c r="H50" s="361">
        <v>37109306</v>
      </c>
      <c r="I50" s="289">
        <f t="shared" ref="I50:I67" si="14">IF(ISBLANK(H50),"  ",IF(L50&gt;0,H50/L50,IF(H50&gt;0,1,0)))</f>
        <v>1</v>
      </c>
      <c r="J50" s="394">
        <v>0</v>
      </c>
      <c r="K50" s="392">
        <f t="shared" ref="K50:K67" si="15">IF(ISBLANK(J50),"  ",IF(L50&gt;0,J50/L50,IF(J50&gt;0,1,0)))</f>
        <v>0</v>
      </c>
      <c r="L50" s="320">
        <f t="shared" ref="L50:L66" si="16">J50+H50</f>
        <v>37109306</v>
      </c>
      <c r="M50" s="291">
        <f>IF(ISBLANK(L50),"  ",IF(L76&gt;0,L50/L76,IF(L50&gt;0,1,0)))</f>
        <v>0.27261786699615731</v>
      </c>
      <c r="N50" s="272"/>
    </row>
    <row r="51" spans="1:14" s="261" customFormat="1" ht="25.5" x14ac:dyDescent="0.35">
      <c r="A51" s="278" t="s">
        <v>48</v>
      </c>
      <c r="B51" s="357">
        <v>6227051.5599999996</v>
      </c>
      <c r="C51" s="293">
        <f t="shared" si="0"/>
        <v>1</v>
      </c>
      <c r="D51" s="398">
        <v>0</v>
      </c>
      <c r="E51" s="395">
        <f t="shared" si="11"/>
        <v>0</v>
      </c>
      <c r="F51" s="321">
        <f t="shared" si="12"/>
        <v>6227051.5599999996</v>
      </c>
      <c r="G51" s="291">
        <f t="shared" si="13"/>
        <v>4.5741221392906636E-2</v>
      </c>
      <c r="H51" s="357">
        <v>4810043</v>
      </c>
      <c r="I51" s="293">
        <f t="shared" si="14"/>
        <v>1</v>
      </c>
      <c r="J51" s="398">
        <v>0</v>
      </c>
      <c r="K51" s="395">
        <f t="shared" si="15"/>
        <v>0</v>
      </c>
      <c r="L51" s="321">
        <f t="shared" si="16"/>
        <v>4810043</v>
      </c>
      <c r="M51" s="295">
        <f>IF(ISBLANK(L51),"  ",IF(L76&gt;0,L51/L76,IF(L51&gt;0,1,0)))</f>
        <v>3.5336248616985658E-2</v>
      </c>
      <c r="N51" s="272"/>
    </row>
    <row r="52" spans="1:14" s="261" customFormat="1" ht="25.5" x14ac:dyDescent="0.35">
      <c r="A52" s="322" t="s">
        <v>49</v>
      </c>
      <c r="B52" s="362">
        <v>1439425.44</v>
      </c>
      <c r="C52" s="293">
        <f t="shared" si="0"/>
        <v>1</v>
      </c>
      <c r="D52" s="410">
        <v>0</v>
      </c>
      <c r="E52" s="395">
        <f t="shared" si="11"/>
        <v>0</v>
      </c>
      <c r="F52" s="323">
        <f t="shared" si="12"/>
        <v>1439425.44</v>
      </c>
      <c r="G52" s="291">
        <f t="shared" si="13"/>
        <v>1.0573395305180682E-2</v>
      </c>
      <c r="H52" s="362">
        <v>1462018</v>
      </c>
      <c r="I52" s="293">
        <f t="shared" si="14"/>
        <v>1</v>
      </c>
      <c r="J52" s="410">
        <v>0</v>
      </c>
      <c r="K52" s="395">
        <f t="shared" si="15"/>
        <v>0</v>
      </c>
      <c r="L52" s="323">
        <f t="shared" si="16"/>
        <v>1462018</v>
      </c>
      <c r="M52" s="295">
        <f>IF(ISBLANK(L52),"  ",IF(L76&gt;0,L52/L76,IF(L52&gt;0,1,0)))</f>
        <v>1.0740492658903077E-2</v>
      </c>
      <c r="N52" s="272"/>
    </row>
    <row r="53" spans="1:14" s="261" customFormat="1" ht="25.5" x14ac:dyDescent="0.35">
      <c r="A53" s="322" t="s">
        <v>50</v>
      </c>
      <c r="B53" s="362">
        <v>797717.03</v>
      </c>
      <c r="C53" s="293">
        <f t="shared" si="0"/>
        <v>1</v>
      </c>
      <c r="D53" s="410">
        <v>0</v>
      </c>
      <c r="E53" s="395">
        <f t="shared" si="11"/>
        <v>0</v>
      </c>
      <c r="F53" s="323">
        <f t="shared" si="12"/>
        <v>797717.03</v>
      </c>
      <c r="G53" s="291">
        <f t="shared" si="13"/>
        <v>5.8596834997335315E-3</v>
      </c>
      <c r="H53" s="362">
        <v>762799</v>
      </c>
      <c r="I53" s="293">
        <f t="shared" si="14"/>
        <v>1</v>
      </c>
      <c r="J53" s="410">
        <v>0</v>
      </c>
      <c r="K53" s="395">
        <f t="shared" si="15"/>
        <v>0</v>
      </c>
      <c r="L53" s="323">
        <f t="shared" si="16"/>
        <v>762799</v>
      </c>
      <c r="M53" s="295">
        <f>IF(ISBLANK(L53),"  ",IF(L76&gt;0,L53/L76,IF(L53&gt;0,1,0)))</f>
        <v>5.6037867247315755E-3</v>
      </c>
      <c r="N53" s="272"/>
    </row>
    <row r="54" spans="1:14" s="261" customFormat="1" ht="25.5" x14ac:dyDescent="0.35">
      <c r="A54" s="322" t="s">
        <v>51</v>
      </c>
      <c r="B54" s="362">
        <v>0</v>
      </c>
      <c r="C54" s="293">
        <f>IF(ISBLANK(B54),"  ",IF(F54&gt;0,B54/F54,IF(B54&gt;0,1,0)))</f>
        <v>0</v>
      </c>
      <c r="D54" s="410">
        <v>2654234.2999999998</v>
      </c>
      <c r="E54" s="395">
        <f>IF(ISBLANK(D54),"  ",IF(F54&gt;0,D54/F54,IF(D54&gt;0,1,0)))</f>
        <v>1</v>
      </c>
      <c r="F54" s="323">
        <f t="shared" si="12"/>
        <v>2654234.2999999998</v>
      </c>
      <c r="G54" s="291">
        <f t="shared" si="13"/>
        <v>1.9496854582804604E-2</v>
      </c>
      <c r="H54" s="362">
        <v>0</v>
      </c>
      <c r="I54" s="293">
        <f>IF(ISBLANK(H54),"  ",IF(L54&gt;0,H54/L54,IF(H54&gt;0,1,0)))</f>
        <v>0</v>
      </c>
      <c r="J54" s="410">
        <v>2700000</v>
      </c>
      <c r="K54" s="395">
        <f>IF(ISBLANK(J54),"  ",IF(L54&gt;0,J54/L54,IF(J54&gt;0,1,0)))</f>
        <v>1</v>
      </c>
      <c r="L54" s="323">
        <f t="shared" si="16"/>
        <v>2700000</v>
      </c>
      <c r="M54" s="295">
        <f>IF(ISBLANK(L54),"  ",IF(L78&gt;0,L54/L78,IF(L54&gt;0,1,0)))</f>
        <v>1</v>
      </c>
      <c r="N54" s="272"/>
    </row>
    <row r="55" spans="1:14" s="261" customFormat="1" ht="25.5" x14ac:dyDescent="0.35">
      <c r="A55" s="278" t="s">
        <v>52</v>
      </c>
      <c r="B55" s="357">
        <v>2450177.58</v>
      </c>
      <c r="C55" s="293">
        <f t="shared" si="0"/>
        <v>0.31253694708231272</v>
      </c>
      <c r="D55" s="398">
        <v>5389463.7900000019</v>
      </c>
      <c r="E55" s="395">
        <f t="shared" si="11"/>
        <v>0.68746305291768728</v>
      </c>
      <c r="F55" s="321">
        <f t="shared" si="12"/>
        <v>7839641.370000002</v>
      </c>
      <c r="G55" s="291">
        <f t="shared" si="13"/>
        <v>5.7586607095021385E-2</v>
      </c>
      <c r="H55" s="357">
        <v>2641181</v>
      </c>
      <c r="I55" s="293">
        <f t="shared" si="14"/>
        <v>0.35787751799359308</v>
      </c>
      <c r="J55" s="398">
        <v>4738944.51</v>
      </c>
      <c r="K55" s="395">
        <f t="shared" si="15"/>
        <v>0.64212248200640698</v>
      </c>
      <c r="L55" s="321">
        <f t="shared" si="16"/>
        <v>7380125.5099999998</v>
      </c>
      <c r="M55" s="295">
        <f>IF(ISBLANK(L55),"  ",IF(L76&gt;0,L55/L76,IF(L55&gt;0,1,0)))</f>
        <v>5.4216968506501512E-2</v>
      </c>
      <c r="N55" s="272"/>
    </row>
    <row r="56" spans="1:14" s="310" customFormat="1" ht="26.25" x14ac:dyDescent="0.4">
      <c r="A56" s="316" t="s">
        <v>53</v>
      </c>
      <c r="B56" s="363">
        <v>44537535.990000002</v>
      </c>
      <c r="C56" s="307">
        <f t="shared" si="0"/>
        <v>0.84702340614977067</v>
      </c>
      <c r="D56" s="406">
        <v>8043698.0900000017</v>
      </c>
      <c r="E56" s="407">
        <f t="shared" si="11"/>
        <v>0.15297659385022944</v>
      </c>
      <c r="F56" s="324">
        <f>F55+F53+F52+F51+F50+F54</f>
        <v>52581234.079999998</v>
      </c>
      <c r="G56" s="404">
        <f t="shared" si="13"/>
        <v>0.38623895209332865</v>
      </c>
      <c r="H56" s="363">
        <v>46785347</v>
      </c>
      <c r="I56" s="307">
        <f t="shared" si="14"/>
        <v>0.86281158678434533</v>
      </c>
      <c r="J56" s="406">
        <v>7438944.5099999998</v>
      </c>
      <c r="K56" s="407">
        <f t="shared" si="15"/>
        <v>0.13718841321565475</v>
      </c>
      <c r="L56" s="321">
        <f t="shared" si="16"/>
        <v>54224291.509999998</v>
      </c>
      <c r="M56" s="308">
        <f>IF(ISBLANK(L56),"  ",IF(L76&gt;0,L56/L76,IF(L56&gt;0,1,0)))</f>
        <v>0.39835050245439896</v>
      </c>
      <c r="N56" s="309"/>
    </row>
    <row r="57" spans="1:14" s="261" customFormat="1" ht="25.5" x14ac:dyDescent="0.35">
      <c r="A57" s="288" t="s">
        <v>54</v>
      </c>
      <c r="B57" s="364">
        <v>0</v>
      </c>
      <c r="C57" s="293">
        <f t="shared" si="0"/>
        <v>0</v>
      </c>
      <c r="D57" s="411">
        <v>0</v>
      </c>
      <c r="E57" s="395">
        <f t="shared" si="11"/>
        <v>0</v>
      </c>
      <c r="F57" s="325">
        <f t="shared" ref="F57:F66" si="17">D57+B57</f>
        <v>0</v>
      </c>
      <c r="G57" s="291">
        <f t="shared" si="13"/>
        <v>0</v>
      </c>
      <c r="H57" s="364">
        <v>0</v>
      </c>
      <c r="I57" s="293">
        <f t="shared" si="14"/>
        <v>0</v>
      </c>
      <c r="J57" s="411">
        <v>0</v>
      </c>
      <c r="K57" s="395">
        <f t="shared" si="15"/>
        <v>0</v>
      </c>
      <c r="L57" s="325">
        <f t="shared" si="16"/>
        <v>0</v>
      </c>
      <c r="M57" s="295">
        <f>IF(ISBLANK(L57),"  ",IF(L76&gt;0,L57/L76,IF(L57&gt;0,1,0)))</f>
        <v>0</v>
      </c>
      <c r="N57" s="272"/>
    </row>
    <row r="58" spans="1:14" s="261" customFormat="1" ht="25.5" x14ac:dyDescent="0.35">
      <c r="A58" s="326" t="s">
        <v>55</v>
      </c>
      <c r="B58" s="279">
        <v>0</v>
      </c>
      <c r="C58" s="293">
        <f t="shared" si="0"/>
        <v>0</v>
      </c>
      <c r="D58" s="398">
        <v>0</v>
      </c>
      <c r="E58" s="395">
        <f t="shared" si="11"/>
        <v>0</v>
      </c>
      <c r="F58" s="281">
        <f t="shared" si="17"/>
        <v>0</v>
      </c>
      <c r="G58" s="291">
        <f t="shared" si="13"/>
        <v>0</v>
      </c>
      <c r="H58" s="279">
        <v>0</v>
      </c>
      <c r="I58" s="293">
        <f t="shared" si="14"/>
        <v>0</v>
      </c>
      <c r="J58" s="398">
        <v>0</v>
      </c>
      <c r="K58" s="395">
        <f t="shared" si="15"/>
        <v>0</v>
      </c>
      <c r="L58" s="281">
        <f t="shared" si="16"/>
        <v>0</v>
      </c>
      <c r="M58" s="295">
        <f>IF(ISBLANK(L58),"  ",IF(L76&gt;0,L58/L76,IF(L58&gt;0,1,0)))</f>
        <v>0</v>
      </c>
      <c r="N58" s="272"/>
    </row>
    <row r="59" spans="1:14" s="261" customFormat="1" ht="25.5" x14ac:dyDescent="0.35">
      <c r="A59" s="313" t="s">
        <v>56</v>
      </c>
      <c r="B59" s="279">
        <v>0</v>
      </c>
      <c r="C59" s="293">
        <f t="shared" si="0"/>
        <v>0</v>
      </c>
      <c r="D59" s="398">
        <v>0</v>
      </c>
      <c r="E59" s="395">
        <f t="shared" si="11"/>
        <v>0</v>
      </c>
      <c r="F59" s="281">
        <f t="shared" si="17"/>
        <v>0</v>
      </c>
      <c r="G59" s="291">
        <f t="shared" si="13"/>
        <v>0</v>
      </c>
      <c r="H59" s="279">
        <v>0</v>
      </c>
      <c r="I59" s="293">
        <f t="shared" si="14"/>
        <v>0</v>
      </c>
      <c r="J59" s="398">
        <v>0</v>
      </c>
      <c r="K59" s="395">
        <f t="shared" si="15"/>
        <v>0</v>
      </c>
      <c r="L59" s="281">
        <f t="shared" si="16"/>
        <v>0</v>
      </c>
      <c r="M59" s="295">
        <f>IF(ISBLANK(L59),"  ",IF(L76&gt;0,L59/L76,IF(L59&gt;0,1,0)))</f>
        <v>0</v>
      </c>
      <c r="N59" s="272"/>
    </row>
    <row r="60" spans="1:14" s="261" customFormat="1" ht="25.5" x14ac:dyDescent="0.35">
      <c r="A60" s="312" t="s">
        <v>57</v>
      </c>
      <c r="B60" s="359">
        <v>0</v>
      </c>
      <c r="C60" s="293">
        <f t="shared" si="0"/>
        <v>0</v>
      </c>
      <c r="D60" s="401">
        <v>220621.61000000002</v>
      </c>
      <c r="E60" s="395">
        <f t="shared" si="11"/>
        <v>1</v>
      </c>
      <c r="F60" s="305">
        <f t="shared" si="17"/>
        <v>220621.61000000002</v>
      </c>
      <c r="G60" s="291">
        <f t="shared" si="13"/>
        <v>1.6205907097177634E-3</v>
      </c>
      <c r="H60" s="359">
        <v>0</v>
      </c>
      <c r="I60" s="293">
        <f t="shared" si="14"/>
        <v>0</v>
      </c>
      <c r="J60" s="401">
        <v>1452400.78</v>
      </c>
      <c r="K60" s="395">
        <f t="shared" si="15"/>
        <v>1</v>
      </c>
      <c r="L60" s="305">
        <f t="shared" si="16"/>
        <v>1452400.78</v>
      </c>
      <c r="M60" s="295">
        <f>IF(ISBLANK(L60),"  ",IF(L76&gt;0,L60/L76,IF(L60&gt;0,1,0)))</f>
        <v>1.0669841216301785E-2</v>
      </c>
      <c r="N60" s="272"/>
    </row>
    <row r="61" spans="1:14" s="261" customFormat="1" ht="25.5" x14ac:dyDescent="0.35">
      <c r="A61" s="327" t="s">
        <v>58</v>
      </c>
      <c r="B61" s="279">
        <v>0</v>
      </c>
      <c r="C61" s="293">
        <f t="shared" si="0"/>
        <v>0</v>
      </c>
      <c r="D61" s="398">
        <v>0</v>
      </c>
      <c r="E61" s="395">
        <f t="shared" si="11"/>
        <v>0</v>
      </c>
      <c r="F61" s="281">
        <f t="shared" si="17"/>
        <v>0</v>
      </c>
      <c r="G61" s="291">
        <f t="shared" si="13"/>
        <v>0</v>
      </c>
      <c r="H61" s="279">
        <v>0</v>
      </c>
      <c r="I61" s="293">
        <f t="shared" si="14"/>
        <v>0</v>
      </c>
      <c r="J61" s="398">
        <v>0</v>
      </c>
      <c r="K61" s="395">
        <f t="shared" si="15"/>
        <v>0</v>
      </c>
      <c r="L61" s="281">
        <f t="shared" si="16"/>
        <v>0</v>
      </c>
      <c r="M61" s="295">
        <f>IF(ISBLANK(L61),"  ",IF(L76&gt;0,L61/L76,IF(L61&gt;0,1,0)))</f>
        <v>0</v>
      </c>
      <c r="N61" s="272"/>
    </row>
    <row r="62" spans="1:14" s="261" customFormat="1" ht="25.5" x14ac:dyDescent="0.35">
      <c r="A62" s="327" t="s">
        <v>59</v>
      </c>
      <c r="B62" s="279">
        <v>0</v>
      </c>
      <c r="C62" s="293">
        <f t="shared" si="0"/>
        <v>0</v>
      </c>
      <c r="D62" s="398">
        <v>4158393.669999999</v>
      </c>
      <c r="E62" s="395">
        <f t="shared" si="11"/>
        <v>1</v>
      </c>
      <c r="F62" s="281">
        <f t="shared" si="17"/>
        <v>4158393.669999999</v>
      </c>
      <c r="G62" s="291">
        <f t="shared" si="13"/>
        <v>3.054575727623034E-2</v>
      </c>
      <c r="H62" s="279">
        <v>0</v>
      </c>
      <c r="I62" s="293">
        <f t="shared" si="14"/>
        <v>0</v>
      </c>
      <c r="J62" s="398">
        <v>4048500</v>
      </c>
      <c r="K62" s="395">
        <f t="shared" si="15"/>
        <v>1</v>
      </c>
      <c r="L62" s="281">
        <f t="shared" si="16"/>
        <v>4048500</v>
      </c>
      <c r="M62" s="295">
        <f>IF(ISBLANK(L62),"  ",IF(L76&gt;0,L62/L76,IF(L62&gt;0,1,0)))</f>
        <v>2.9741688905040232E-2</v>
      </c>
      <c r="N62" s="272"/>
    </row>
    <row r="63" spans="1:14" s="261" customFormat="1" ht="25.5" x14ac:dyDescent="0.35">
      <c r="A63" s="328" t="s">
        <v>60</v>
      </c>
      <c r="B63" s="279">
        <v>0</v>
      </c>
      <c r="C63" s="293">
        <f t="shared" si="0"/>
        <v>0</v>
      </c>
      <c r="D63" s="398">
        <v>12652377.140000001</v>
      </c>
      <c r="E63" s="395">
        <f t="shared" si="11"/>
        <v>1</v>
      </c>
      <c r="F63" s="281">
        <f t="shared" si="17"/>
        <v>12652377.140000001</v>
      </c>
      <c r="G63" s="291">
        <f t="shared" si="13"/>
        <v>9.2938877786855986E-2</v>
      </c>
      <c r="H63" s="279">
        <v>0</v>
      </c>
      <c r="I63" s="293">
        <f t="shared" si="14"/>
        <v>0</v>
      </c>
      <c r="J63" s="398">
        <v>13595098.860000001</v>
      </c>
      <c r="K63" s="395">
        <f t="shared" si="15"/>
        <v>1</v>
      </c>
      <c r="L63" s="281">
        <f t="shared" si="16"/>
        <v>13595098.860000001</v>
      </c>
      <c r="M63" s="295">
        <f>IF(ISBLANK(L63),"  ",IF(L76&gt;0,L63/L76,IF(L63&gt;0,1,0)))</f>
        <v>9.98743240527077E-2</v>
      </c>
      <c r="N63" s="272"/>
    </row>
    <row r="64" spans="1:14" s="261" customFormat="1" ht="25.5" x14ac:dyDescent="0.35">
      <c r="A64" s="328" t="s">
        <v>61</v>
      </c>
      <c r="B64" s="279">
        <v>0</v>
      </c>
      <c r="C64" s="293">
        <f t="shared" si="0"/>
        <v>0</v>
      </c>
      <c r="D64" s="398">
        <v>0</v>
      </c>
      <c r="E64" s="395">
        <f t="shared" si="11"/>
        <v>0</v>
      </c>
      <c r="F64" s="281">
        <f t="shared" si="17"/>
        <v>0</v>
      </c>
      <c r="G64" s="291">
        <f t="shared" si="13"/>
        <v>0</v>
      </c>
      <c r="H64" s="279">
        <v>0</v>
      </c>
      <c r="I64" s="293">
        <f t="shared" si="14"/>
        <v>0</v>
      </c>
      <c r="J64" s="398">
        <v>0</v>
      </c>
      <c r="K64" s="395">
        <f t="shared" si="15"/>
        <v>0</v>
      </c>
      <c r="L64" s="281">
        <f t="shared" si="16"/>
        <v>0</v>
      </c>
      <c r="M64" s="295">
        <f>IF(ISBLANK(L64),"  ",IF(L76&gt;0,L64/L76,IF(L64&gt;0,1,0)))</f>
        <v>0</v>
      </c>
      <c r="N64" s="272"/>
    </row>
    <row r="65" spans="1:14" s="261" customFormat="1" ht="25.5" x14ac:dyDescent="0.35">
      <c r="A65" s="313" t="s">
        <v>62</v>
      </c>
      <c r="B65" s="279">
        <v>0</v>
      </c>
      <c r="C65" s="293">
        <f t="shared" si="0"/>
        <v>0</v>
      </c>
      <c r="D65" s="398">
        <v>0</v>
      </c>
      <c r="E65" s="395">
        <f t="shared" si="11"/>
        <v>0</v>
      </c>
      <c r="F65" s="281">
        <f t="shared" si="17"/>
        <v>0</v>
      </c>
      <c r="G65" s="291">
        <f t="shared" si="13"/>
        <v>0</v>
      </c>
      <c r="H65" s="279">
        <v>0</v>
      </c>
      <c r="I65" s="293">
        <f t="shared" si="14"/>
        <v>0</v>
      </c>
      <c r="J65" s="398">
        <v>640346.59</v>
      </c>
      <c r="K65" s="395">
        <f t="shared" si="15"/>
        <v>1</v>
      </c>
      <c r="L65" s="281">
        <f t="shared" si="16"/>
        <v>640346.59</v>
      </c>
      <c r="M65" s="295">
        <f>IF(ISBLANK(L65),"  ",IF(L76&gt;0,L65/L76,IF(L65&gt;0,1,0)))</f>
        <v>4.7042087368613919E-3</v>
      </c>
      <c r="N65" s="272"/>
    </row>
    <row r="66" spans="1:14" s="261" customFormat="1" ht="25.5" x14ac:dyDescent="0.35">
      <c r="A66" s="312" t="s">
        <v>63</v>
      </c>
      <c r="B66" s="279">
        <v>2179723.5100000002</v>
      </c>
      <c r="C66" s="293">
        <f t="shared" si="0"/>
        <v>1</v>
      </c>
      <c r="D66" s="398">
        <v>0</v>
      </c>
      <c r="E66" s="395">
        <f t="shared" si="11"/>
        <v>0</v>
      </c>
      <c r="F66" s="281">
        <f t="shared" si="17"/>
        <v>2179723.5100000002</v>
      </c>
      <c r="G66" s="291">
        <f t="shared" si="13"/>
        <v>1.6011304015320141E-2</v>
      </c>
      <c r="H66" s="279">
        <v>3814616</v>
      </c>
      <c r="I66" s="293">
        <f t="shared" si="14"/>
        <v>1</v>
      </c>
      <c r="J66" s="398">
        <v>0</v>
      </c>
      <c r="K66" s="395">
        <f t="shared" si="15"/>
        <v>0</v>
      </c>
      <c r="L66" s="281">
        <f t="shared" si="16"/>
        <v>3814616</v>
      </c>
      <c r="M66" s="295">
        <f>IF(ISBLANK(L66),"  ",IF(L76&gt;0,L66/L76,IF(L66&gt;0,1,0)))</f>
        <v>2.8023495705616634E-2</v>
      </c>
      <c r="N66" s="272"/>
    </row>
    <row r="67" spans="1:14" s="310" customFormat="1" ht="26.25" x14ac:dyDescent="0.4">
      <c r="A67" s="329" t="s">
        <v>64</v>
      </c>
      <c r="B67" s="314">
        <v>46717259.5</v>
      </c>
      <c r="C67" s="307">
        <f t="shared" si="0"/>
        <v>0.65072754260715426</v>
      </c>
      <c r="D67" s="406">
        <v>25075090.509999998</v>
      </c>
      <c r="E67" s="407">
        <f t="shared" si="11"/>
        <v>0.34927245739284585</v>
      </c>
      <c r="F67" s="314">
        <f>F66+F65+F64+F63+F62+F61+F60+F59+F58+F57+F56</f>
        <v>71792350.00999999</v>
      </c>
      <c r="G67" s="404">
        <f t="shared" si="13"/>
        <v>0.52735548188145287</v>
      </c>
      <c r="H67" s="314">
        <v>50599963</v>
      </c>
      <c r="I67" s="307">
        <f t="shared" si="14"/>
        <v>0.65059206581509754</v>
      </c>
      <c r="J67" s="406">
        <v>27175290.740000002</v>
      </c>
      <c r="K67" s="407">
        <f t="shared" si="15"/>
        <v>0.34940793418490235</v>
      </c>
      <c r="L67" s="314">
        <f>L66+L65+L64+L63+L62+L61+L60+L59+L58+L57+L56</f>
        <v>77775253.74000001</v>
      </c>
      <c r="M67" s="308">
        <f>IF(ISBLANK(L67),"  ",IF(L76&gt;0,L67/L76,IF(L67&gt;0,1,0)))</f>
        <v>0.57136406107092674</v>
      </c>
      <c r="N67" s="309"/>
    </row>
    <row r="68" spans="1:14" s="261" customFormat="1" ht="26.25" x14ac:dyDescent="0.4">
      <c r="A68" s="266" t="s">
        <v>65</v>
      </c>
      <c r="B68" s="357"/>
      <c r="C68" s="303" t="s">
        <v>4</v>
      </c>
      <c r="D68" s="398"/>
      <c r="E68" s="399" t="s">
        <v>4</v>
      </c>
      <c r="F68" s="281"/>
      <c r="G68" s="304" t="s">
        <v>4</v>
      </c>
      <c r="H68" s="357"/>
      <c r="I68" s="303" t="s">
        <v>4</v>
      </c>
      <c r="J68" s="398"/>
      <c r="K68" s="399" t="s">
        <v>4</v>
      </c>
      <c r="L68" s="281"/>
      <c r="M68" s="304" t="s">
        <v>4</v>
      </c>
    </row>
    <row r="69" spans="1:14" s="261" customFormat="1" ht="25.5" x14ac:dyDescent="0.35">
      <c r="A69" s="330" t="s">
        <v>66</v>
      </c>
      <c r="B69" s="263">
        <v>0</v>
      </c>
      <c r="C69" s="289">
        <f t="shared" si="0"/>
        <v>0</v>
      </c>
      <c r="D69" s="394">
        <v>20131599.75</v>
      </c>
      <c r="E69" s="392">
        <f>IF(ISBLANK(D69),"  ",IF(F69&gt;0,D69/F69,IF(D69&gt;0,1,0)))</f>
        <v>1</v>
      </c>
      <c r="F69" s="298">
        <f>D69+B69</f>
        <v>20131599.75</v>
      </c>
      <c r="G69" s="291">
        <f>IF(ISBLANK(F69),"  ",IF(F$76&gt;0,F69/F$76,IF(F69&gt;0,1,0)))</f>
        <v>0.14787800490897715</v>
      </c>
      <c r="H69" s="263">
        <v>0</v>
      </c>
      <c r="I69" s="289">
        <f>IF(ISBLANK(H69),"  ",IF(L69&gt;0,H69/L69,IF(H69&gt;0,1,0)))</f>
        <v>0</v>
      </c>
      <c r="J69" s="394">
        <v>19127900.809999999</v>
      </c>
      <c r="K69" s="392">
        <f>IF(ISBLANK(J69),"  ",IF(L69&gt;0,J69/L69,IF(J69&gt;0,1,0)))</f>
        <v>1</v>
      </c>
      <c r="L69" s="298">
        <f>J69+H69</f>
        <v>19127900.809999999</v>
      </c>
      <c r="M69" s="291">
        <f>IF(ISBLANK(L69),"  ",IF(L76&gt;0,L69/L76,IF(L69&gt;0,1,0)))</f>
        <v>0.14052021126281017</v>
      </c>
    </row>
    <row r="70" spans="1:14" s="261" customFormat="1" ht="25.5" x14ac:dyDescent="0.35">
      <c r="A70" s="278" t="s">
        <v>67</v>
      </c>
      <c r="B70" s="279">
        <v>0</v>
      </c>
      <c r="C70" s="293">
        <f t="shared" si="0"/>
        <v>0</v>
      </c>
      <c r="D70" s="398">
        <v>0</v>
      </c>
      <c r="E70" s="395">
        <f>IF(ISBLANK(D70),"  ",IF(F70&gt;0,D70/F70,IF(D70&gt;0,1,0)))</f>
        <v>0</v>
      </c>
      <c r="F70" s="281">
        <f>D70+B70</f>
        <v>0</v>
      </c>
      <c r="G70" s="291">
        <f>IF(ISBLANK(F70),"  ",IF(F$76&gt;0,F70/F$76,IF(F70&gt;0,1,0)))</f>
        <v>0</v>
      </c>
      <c r="H70" s="279">
        <v>0</v>
      </c>
      <c r="I70" s="293">
        <f>IF(ISBLANK(H70),"  ",IF(L70&gt;0,H70/L70,IF(H70&gt;0,1,0)))</f>
        <v>0</v>
      </c>
      <c r="J70" s="398">
        <v>0</v>
      </c>
      <c r="K70" s="395">
        <f>IF(ISBLANK(J70),"  ",IF(L70&gt;0,J70/L70,IF(J70&gt;0,1,0)))</f>
        <v>0</v>
      </c>
      <c r="L70" s="281">
        <f>J70+H70</f>
        <v>0</v>
      </c>
      <c r="M70" s="295">
        <f>IF(ISBLANK(L70),"  ",IF(L76&gt;0,L70/L76,IF(L70&gt;0,1,0)))</f>
        <v>0</v>
      </c>
    </row>
    <row r="71" spans="1:14" s="261" customFormat="1" ht="26.25" x14ac:dyDescent="0.4">
      <c r="A71" s="331" t="s">
        <v>68</v>
      </c>
      <c r="B71" s="357"/>
      <c r="C71" s="303" t="s">
        <v>4</v>
      </c>
      <c r="D71" s="398"/>
      <c r="E71" s="399" t="s">
        <v>4</v>
      </c>
      <c r="F71" s="281"/>
      <c r="G71" s="304" t="s">
        <v>4</v>
      </c>
      <c r="H71" s="357"/>
      <c r="I71" s="303" t="s">
        <v>4</v>
      </c>
      <c r="J71" s="398"/>
      <c r="K71" s="399" t="s">
        <v>4</v>
      </c>
      <c r="L71" s="281"/>
      <c r="M71" s="304" t="s">
        <v>4</v>
      </c>
    </row>
    <row r="72" spans="1:14" s="261" customFormat="1" ht="25.5" x14ac:dyDescent="0.35">
      <c r="A72" s="313" t="s">
        <v>69</v>
      </c>
      <c r="B72" s="263">
        <v>0</v>
      </c>
      <c r="C72" s="289">
        <f t="shared" si="0"/>
        <v>0</v>
      </c>
      <c r="D72" s="394">
        <v>0</v>
      </c>
      <c r="E72" s="392">
        <f>IF(ISBLANK(D72),"  ",IF(F72&gt;0,D72/F72,IF(D72&gt;0,1,0)))</f>
        <v>0</v>
      </c>
      <c r="F72" s="298">
        <f>D72+B72</f>
        <v>0</v>
      </c>
      <c r="G72" s="291">
        <f>IF(ISBLANK(F72),"  ",IF(F$76&gt;0,F72/F$76,IF(F72&gt;0,1,0)))</f>
        <v>0</v>
      </c>
      <c r="H72" s="263">
        <v>0</v>
      </c>
      <c r="I72" s="289">
        <f>IF(ISBLANK(H72),"  ",IF(L72&gt;0,H72/L72,IF(H72&gt;0,1,0)))</f>
        <v>0</v>
      </c>
      <c r="J72" s="394">
        <v>0</v>
      </c>
      <c r="K72" s="392">
        <f>IF(ISBLANK(J72),"  ",IF(L72&gt;0,J72/L72,IF(J72&gt;0,1,0)))</f>
        <v>0</v>
      </c>
      <c r="L72" s="298">
        <f>J72+H72</f>
        <v>0</v>
      </c>
      <c r="M72" s="291">
        <f>IF(ISBLANK(L72),"  ",IF(L76&gt;0,L72/L76,IF(L72&gt;0,1,0)))</f>
        <v>0</v>
      </c>
    </row>
    <row r="73" spans="1:14" s="261" customFormat="1" ht="25.5" x14ac:dyDescent="0.35">
      <c r="A73" s="278" t="s">
        <v>70</v>
      </c>
      <c r="B73" s="279">
        <v>0</v>
      </c>
      <c r="C73" s="293">
        <f t="shared" si="0"/>
        <v>0</v>
      </c>
      <c r="D73" s="398">
        <v>14650658.059999999</v>
      </c>
      <c r="E73" s="395">
        <f>IF(ISBLANK(D73),"  ",IF(F73&gt;0,D73/F73,IF(D73&gt;0,1,0)))</f>
        <v>1</v>
      </c>
      <c r="F73" s="281">
        <f>D73+B73</f>
        <v>14650658.059999999</v>
      </c>
      <c r="G73" s="291">
        <f>IF(ISBLANK(F73),"  ",IF(F$76&gt;0,F73/F$76,IF(F73&gt;0,1,0)))</f>
        <v>0.10761738318965067</v>
      </c>
      <c r="H73" s="279">
        <v>0</v>
      </c>
      <c r="I73" s="293">
        <f>IF(ISBLANK(H73),"  ",IF(L73&gt;0,H73/L73,IF(H73&gt;0,1,0)))</f>
        <v>0</v>
      </c>
      <c r="J73" s="398">
        <v>15934531.74</v>
      </c>
      <c r="K73" s="395">
        <f>IF(ISBLANK(J73),"  ",IF(L73&gt;0,J73/L73,IF(J73&gt;0,1,0)))</f>
        <v>1</v>
      </c>
      <c r="L73" s="281">
        <f>J73+H73</f>
        <v>15934531.74</v>
      </c>
      <c r="M73" s="295">
        <f>IF(ISBLANK(L73),"  ",IF(L76&gt;0,L73/L76,IF(L73&gt;0,1,0)))</f>
        <v>0.11706061154960341</v>
      </c>
    </row>
    <row r="74" spans="1:14" s="310" customFormat="1" ht="26.25" x14ac:dyDescent="0.4">
      <c r="A74" s="311" t="s">
        <v>71</v>
      </c>
      <c r="B74" s="365">
        <v>0</v>
      </c>
      <c r="C74" s="307">
        <f t="shared" si="0"/>
        <v>0</v>
      </c>
      <c r="D74" s="408">
        <v>34782257.810000002</v>
      </c>
      <c r="E74" s="407">
        <f>IF(ISBLANK(D74),"  ",IF(F74&gt;0,D74/F74,IF(D74&gt;0,1,0)))</f>
        <v>1</v>
      </c>
      <c r="F74" s="332">
        <f>F73+F72+F71+F70+F69</f>
        <v>34782257.810000002</v>
      </c>
      <c r="G74" s="404">
        <f>IF(ISBLANK(F74),"  ",IF(F$76&gt;0,F74/F$76,IF(F74&gt;0,1,0)))</f>
        <v>0.25549538809862787</v>
      </c>
      <c r="H74" s="365">
        <v>0</v>
      </c>
      <c r="I74" s="307">
        <f>IF(ISBLANK(H74),"  ",IF(L74&gt;0,H74/L74,IF(H74&gt;0,1,0)))</f>
        <v>0</v>
      </c>
      <c r="J74" s="408">
        <v>35062432.549999997</v>
      </c>
      <c r="K74" s="407">
        <f>IF(ISBLANK(J74),"  ",IF(L74&gt;0,J74/L74,IF(J74&gt;0,1,0)))</f>
        <v>1</v>
      </c>
      <c r="L74" s="332">
        <f>L73+L72+L71+L70+L69</f>
        <v>35062432.549999997</v>
      </c>
      <c r="M74" s="308">
        <f>IF(ISBLANK(L74),"  ",IF(L76&gt;0,L74/L76,IF(L74&gt;0,1,0)))</f>
        <v>0.25758082281241357</v>
      </c>
    </row>
    <row r="75" spans="1:14" s="310" customFormat="1" ht="26.25" x14ac:dyDescent="0.4">
      <c r="A75" s="311" t="s">
        <v>72</v>
      </c>
      <c r="B75" s="365">
        <v>0</v>
      </c>
      <c r="C75" s="407">
        <f>IF(ISBLANK(B75),"  ",IF(F75&gt;0,B75/F75,IF(B75&gt;0,1,0)))</f>
        <v>0</v>
      </c>
      <c r="D75" s="360">
        <v>0</v>
      </c>
      <c r="E75" s="407">
        <f>IF(ISBLANK(D75),"  ",IF(F75&gt;0,D75/F75,IF(D75&gt;0,1,0)))</f>
        <v>0</v>
      </c>
      <c r="F75" s="333">
        <f>D75+B75</f>
        <v>0</v>
      </c>
      <c r="G75" s="404">
        <f>IF(ISBLANK(F75),"  ",IF(F$76&gt;0,F75/F$76,IF(F75&gt;0,1,0)))</f>
        <v>0</v>
      </c>
      <c r="H75" s="365">
        <v>0</v>
      </c>
      <c r="I75" s="407">
        <f>IF(ISBLANK(H75),"  ",IF(L75&gt;0,H75/L75,IF(H75&gt;0,1,0)))</f>
        <v>0</v>
      </c>
      <c r="J75" s="360">
        <v>0</v>
      </c>
      <c r="K75" s="407">
        <f>IF(ISBLANK(J75),"  ",IF(L75&gt;0,J75/L75,IF(J75&gt;0,1,0)))</f>
        <v>0</v>
      </c>
      <c r="L75" s="333">
        <f>J75+H75</f>
        <v>0</v>
      </c>
      <c r="M75" s="308">
        <f>IF(ISBLANK(L75),"  ",IF(L77&gt;0,L75/L77,IF(L75&gt;0,1,0)))</f>
        <v>0</v>
      </c>
    </row>
    <row r="76" spans="1:14" s="310" customFormat="1" ht="27" thickBot="1" x14ac:dyDescent="0.45">
      <c r="A76" s="334" t="s">
        <v>73</v>
      </c>
      <c r="B76" s="335">
        <v>76279190.460000008</v>
      </c>
      <c r="C76" s="336">
        <f t="shared" si="0"/>
        <v>0.5603138668250488</v>
      </c>
      <c r="D76" s="335">
        <v>59857348.32</v>
      </c>
      <c r="E76" s="412">
        <f>IF(ISBLANK(D76),"  ",IF(F76&gt;0,D76/F76,IF(D76&gt;0,1,0)))</f>
        <v>0.43968613317495125</v>
      </c>
      <c r="F76" s="335">
        <f>F74+F67+F47+F40+F48+F75</f>
        <v>136136538.78</v>
      </c>
      <c r="G76" s="413">
        <f>IF(ISBLANK(F76),"  ",IF(F$76&gt;0,F76/F$76,IF(F76&gt;0,1,0)))</f>
        <v>1</v>
      </c>
      <c r="H76" s="335">
        <v>73884338</v>
      </c>
      <c r="I76" s="336">
        <f>IF(ISBLANK(H76),"  ",IF(L76&gt;0,H76/L76,IF(H76&gt;0,1,0)))</f>
        <v>0.54278004094129739</v>
      </c>
      <c r="J76" s="335">
        <v>62237723.289999999</v>
      </c>
      <c r="K76" s="412">
        <f>IF(ISBLANK(J76),"  ",IF(L76&gt;0,J76/L76,IF(J76&gt;0,1,0)))</f>
        <v>0.4572199590587025</v>
      </c>
      <c r="L76" s="335">
        <f>L74+L67+L47+L40+L48+L75</f>
        <v>136122061.29000002</v>
      </c>
      <c r="M76" s="337">
        <f>IF(ISBLANK(L76),"  ",IF(L76&gt;0,L76/L76,IF(L76&gt;0,1,0)))</f>
        <v>1</v>
      </c>
    </row>
    <row r="77" spans="1:14" ht="4.9000000000000004" customHeight="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.9000000000000004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340" customFormat="1" ht="18" customHeight="1" x14ac:dyDescent="0.35">
      <c r="A79" s="338" t="s">
        <v>74</v>
      </c>
      <c r="B79" s="339"/>
      <c r="C79" s="338"/>
      <c r="D79" s="339"/>
      <c r="E79" s="338"/>
      <c r="F79" s="339"/>
      <c r="G79" s="338"/>
      <c r="H79" s="339"/>
      <c r="I79" s="338"/>
      <c r="J79" s="339"/>
      <c r="K79" s="338"/>
      <c r="L79" s="339"/>
      <c r="M79" s="338"/>
    </row>
    <row r="81" spans="2:12" x14ac:dyDescent="0.2">
      <c r="B81" s="201"/>
      <c r="D81" s="201"/>
      <c r="F81" s="201"/>
      <c r="H81" s="201"/>
      <c r="J81" s="201"/>
      <c r="L81" s="201"/>
    </row>
    <row r="82" spans="2:12" x14ac:dyDescent="0.2">
      <c r="B82" s="201"/>
      <c r="D82" s="201"/>
      <c r="F82" s="201"/>
      <c r="H82" s="201"/>
      <c r="J82" s="201"/>
      <c r="L82" s="201"/>
    </row>
    <row r="83" spans="2:12" x14ac:dyDescent="0.2">
      <c r="B83" s="201"/>
      <c r="D83" s="201"/>
      <c r="F83" s="201"/>
      <c r="H83" s="201"/>
      <c r="J83" s="201"/>
      <c r="L83" s="201"/>
    </row>
  </sheetData>
  <pageMargins left="0.25" right="0.25" top="0.75" bottom="0.75" header="0.3" footer="0.3"/>
  <pageSetup scale="2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5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78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3126712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3126712</v>
      </c>
      <c r="G13" s="56">
        <f>IF(ISBLANK(F13),"  ",IF(F76&gt;0,F13/F76,IF(F13&gt;0,1,0)))</f>
        <v>9.2750625826045888E-2</v>
      </c>
      <c r="H13" s="9">
        <v>6603318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6603318</v>
      </c>
      <c r="M13" s="56">
        <f>IF(ISBLANK(L13),"  ",IF(L76&gt;0,L13/L76,IF(L13&gt;0,1,0)))</f>
        <v>0.22077507218052683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3192044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3192044</v>
      </c>
      <c r="G15" s="65">
        <f>IF(ISBLANK(F15),"  ",IF(F76&gt;0,F15/F76,IF(F15&gt;0,1,0)))</f>
        <v>9.4688630952986658E-2</v>
      </c>
      <c r="H15" s="226">
        <v>610645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610645</v>
      </c>
      <c r="M15" s="65">
        <f>IF(ISBLANK(L15),"  ",IF(L76&gt;0,L15/L76,IF(L15&gt;0,1,0)))</f>
        <v>2.0416280717008906E-2</v>
      </c>
      <c r="N15" s="220"/>
    </row>
    <row r="16" spans="1:17" s="200" customFormat="1" ht="44.25" x14ac:dyDescent="0.55000000000000004">
      <c r="A16" s="66" t="s">
        <v>15</v>
      </c>
      <c r="B16" s="207">
        <v>2581399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2581399</v>
      </c>
      <c r="G16" s="56">
        <f>IF(ISBLANK(F16),"  ",IF(F76&gt;0,F16/F76,IF(F16&gt;0,1,0)))</f>
        <v>7.6574488714256067E-2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560645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560645</v>
      </c>
      <c r="G17" s="62">
        <f>IF(ISBLANK(F17),"  ",IF(F76&gt;0,F17/F76,IF(F17&gt;0,1,0)))</f>
        <v>1.6630944780409419E-2</v>
      </c>
      <c r="H17" s="224">
        <v>560645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560645</v>
      </c>
      <c r="M17" s="62">
        <f>IF(ISBLANK(L17),"  ",IF(L76&gt;0,L17/L76,IF(L17&gt;0,1,0)))</f>
        <v>1.8744582699583977E-2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50000</v>
      </c>
      <c r="C21" s="58">
        <f t="shared" si="0"/>
        <v>1</v>
      </c>
      <c r="D21" s="69">
        <v>0</v>
      </c>
      <c r="E21" s="54">
        <f t="shared" si="5"/>
        <v>0</v>
      </c>
      <c r="F21" s="44">
        <f t="shared" si="2"/>
        <v>50000</v>
      </c>
      <c r="G21" s="62">
        <f>IF(ISBLANK(F21),"  ",IF(F76&gt;0,F21/F76,IF(F21&gt;0,1,0)))</f>
        <v>1.4831974583211676E-3</v>
      </c>
      <c r="H21" s="224">
        <v>50000</v>
      </c>
      <c r="I21" s="58">
        <f t="shared" si="3"/>
        <v>1</v>
      </c>
      <c r="J21" s="69">
        <v>0</v>
      </c>
      <c r="K21" s="60">
        <f t="shared" si="4"/>
        <v>0</v>
      </c>
      <c r="L21" s="44">
        <f t="shared" si="1"/>
        <v>50000</v>
      </c>
      <c r="M21" s="62">
        <f>IF(ISBLANK(L21),"  ",IF(L76&gt;0,L21/L76,IF(L21&gt;0,1,0)))</f>
        <v>1.6716980174249281E-3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6318756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6318756</v>
      </c>
      <c r="G40" s="82">
        <f>IF(ISBLANK(F40),"  ",IF(F76&gt;0,F40/F76,IF(F40&gt;0,1,0)))</f>
        <v>0.18743925677903253</v>
      </c>
      <c r="H40" s="229">
        <v>7213963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7213963</v>
      </c>
      <c r="M40" s="82">
        <f>IF(ISBLANK(L40),"  ",IF(L76&gt;0,L40/L76,IF(L40&gt;0,1,0)))</f>
        <v>0.24119135289753574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11212836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11212836</v>
      </c>
      <c r="G50" s="56">
        <f>IF(ISBLANK(F50),"  ",IF(F76&gt;0,F50/F76,IF(F50&gt;0,1,0)))</f>
        <v>0.33261699711544174</v>
      </c>
      <c r="H50" s="97">
        <v>12692711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12692711</v>
      </c>
      <c r="M50" s="56">
        <f>IF(ISBLANK(L50),"  ",IF(L76&gt;0,L50/L76,IF(L50&gt;0,1,0)))</f>
        <v>0.42436759628895154</v>
      </c>
      <c r="N50" s="220"/>
    </row>
    <row r="51" spans="1:14" s="200" customFormat="1" ht="44.25" x14ac:dyDescent="0.55000000000000004">
      <c r="A51" s="223" t="s">
        <v>48</v>
      </c>
      <c r="B51" s="226">
        <v>542172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542172</v>
      </c>
      <c r="G51" s="62">
        <f>IF(ISBLANK(F51),"  ",IF(F76&gt;0,F51/F76,IF(F51&gt;0,1,0)))</f>
        <v>1.6082962647458079E-2</v>
      </c>
      <c r="H51" s="226">
        <v>311476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311476</v>
      </c>
      <c r="M51" s="62">
        <f>IF(ISBLANK(L51),"  ",IF(L76&gt;0,L51/L76,IF(L51&gt;0,1,0)))</f>
        <v>1.0413876233508939E-2</v>
      </c>
      <c r="N51" s="220"/>
    </row>
    <row r="52" spans="1:14" s="200" customFormat="1" ht="44.25" x14ac:dyDescent="0.55000000000000004">
      <c r="A52" s="103" t="s">
        <v>49</v>
      </c>
      <c r="B52" s="104">
        <v>524686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524686</v>
      </c>
      <c r="G52" s="62">
        <f>IF(ISBLANK(F52),"  ",IF(F76&gt;0,F52/F76,IF(F52&gt;0,1,0)))</f>
        <v>1.5564258832334001E-2</v>
      </c>
      <c r="H52" s="104">
        <v>650000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650000</v>
      </c>
      <c r="M52" s="62">
        <f>IF(ISBLANK(L52),"  ",IF(L76&gt;0,L52/L76,IF(L52&gt;0,1,0)))</f>
        <v>2.1732074226524067E-2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198680</v>
      </c>
      <c r="K53" s="60">
        <f t="shared" si="12"/>
        <v>1</v>
      </c>
      <c r="L53" s="106">
        <f t="shared" si="13"/>
        <v>198680</v>
      </c>
      <c r="M53" s="62">
        <f>IF(ISBLANK(L53),"  ",IF(L76&gt;0,L53/L76,IF(L53&gt;0,1,0)))</f>
        <v>6.6426592420396943E-3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244749</v>
      </c>
      <c r="E54" s="60">
        <f>IF(ISBLANK(D54),"  ",IF(F54&gt;0,D54/F54,IF(D54&gt;0,1,0)))</f>
        <v>1</v>
      </c>
      <c r="F54" s="106">
        <f t="shared" si="10"/>
        <v>244749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254000</v>
      </c>
      <c r="K54" s="60">
        <f>IF(ISBLANK(J54),"  ",IF(L54&gt;0,J54/L54,IF(J54&gt;0,1,0)))</f>
        <v>1</v>
      </c>
      <c r="L54" s="106">
        <f t="shared" si="13"/>
        <v>254000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77312</v>
      </c>
      <c r="E55" s="60">
        <f t="shared" si="9"/>
        <v>1</v>
      </c>
      <c r="F55" s="102">
        <f t="shared" si="10"/>
        <v>77312</v>
      </c>
      <c r="G55" s="62">
        <f>IF(ISBLANK(F55),"  ",IF(F76&gt;0,F55/F76,IF(F55&gt;0,1,0)))</f>
        <v>2.2933792379545219E-3</v>
      </c>
      <c r="H55" s="226">
        <v>0</v>
      </c>
      <c r="I55" s="58">
        <f t="shared" si="11"/>
        <v>0</v>
      </c>
      <c r="J55" s="69">
        <v>1750212</v>
      </c>
      <c r="K55" s="60">
        <f t="shared" si="12"/>
        <v>1</v>
      </c>
      <c r="L55" s="102">
        <f t="shared" si="13"/>
        <v>1750212</v>
      </c>
      <c r="M55" s="62">
        <f>IF(ISBLANK(L55),"  ",IF(L76&gt;0,L55/L76,IF(L55&gt;0,1,0)))</f>
        <v>5.851651860946637E-2</v>
      </c>
      <c r="N55" s="220"/>
    </row>
    <row r="56" spans="1:14" s="202" customFormat="1" ht="45" x14ac:dyDescent="0.6">
      <c r="A56" s="233" t="s">
        <v>53</v>
      </c>
      <c r="B56" s="234">
        <v>12279694</v>
      </c>
      <c r="C56" s="80">
        <f t="shared" si="0"/>
        <v>0.97444316287691679</v>
      </c>
      <c r="D56" s="91">
        <v>322061</v>
      </c>
      <c r="E56" s="83">
        <f t="shared" si="9"/>
        <v>2.5556837123083254E-2</v>
      </c>
      <c r="F56" s="107">
        <f>F55+F53+F52+F51+F50+F54</f>
        <v>12601755</v>
      </c>
      <c r="G56" s="82">
        <f>IF(ISBLANK(F56),"  ",IF(F76&gt;0,F56/F76,IF(F56&gt;0,1,0)))</f>
        <v>0.37381781972772127</v>
      </c>
      <c r="H56" s="234">
        <v>13654187</v>
      </c>
      <c r="I56" s="80">
        <f t="shared" si="11"/>
        <v>0.86107832344153679</v>
      </c>
      <c r="J56" s="91">
        <v>2202892</v>
      </c>
      <c r="K56" s="83">
        <f t="shared" si="12"/>
        <v>0.13892167655846327</v>
      </c>
      <c r="L56" s="102">
        <f t="shared" si="13"/>
        <v>15857079</v>
      </c>
      <c r="M56" s="82">
        <f>IF(ISBLANK(L56),"  ",IF(L76&gt;0,L56/L76,IF(L56&gt;0,1,0)))</f>
        <v>0.53016495052900925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714264.13</v>
      </c>
      <c r="E60" s="60">
        <f t="shared" si="9"/>
        <v>1</v>
      </c>
      <c r="F60" s="78">
        <f t="shared" si="14"/>
        <v>714264.13</v>
      </c>
      <c r="G60" s="62">
        <f>IF(ISBLANK(F60),"  ",IF(F76&gt;0,F60/F76,IF(F60&gt;0,1,0)))</f>
        <v>2.11878948437196E-2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1011842</v>
      </c>
      <c r="E62" s="60">
        <f t="shared" si="9"/>
        <v>1</v>
      </c>
      <c r="F62" s="44">
        <f t="shared" si="14"/>
        <v>1011842</v>
      </c>
      <c r="G62" s="62">
        <f>IF(ISBLANK(F62),"  ",IF(F76&gt;0,F62/F76,IF(F62&gt;0,1,0)))</f>
        <v>3.0015229652452135E-2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1545200</v>
      </c>
      <c r="K63" s="60">
        <f t="shared" si="12"/>
        <v>1</v>
      </c>
      <c r="L63" s="44">
        <f t="shared" si="13"/>
        <v>1545200</v>
      </c>
      <c r="M63" s="62">
        <f>IF(ISBLANK(L63),"  ",IF(L76&gt;0,L63/L76,IF(L63&gt;0,1,0)))</f>
        <v>5.1662155530499979E-2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7259.26</v>
      </c>
      <c r="K65" s="60">
        <f t="shared" si="12"/>
        <v>1</v>
      </c>
      <c r="L65" s="44">
        <f t="shared" si="13"/>
        <v>7259.26</v>
      </c>
      <c r="M65" s="62">
        <f>IF(ISBLANK(L65),"  ",IF(L76&gt;0,L65/L76,IF(L65&gt;0,1,0)))</f>
        <v>2.4270581099944169E-4</v>
      </c>
      <c r="N65" s="220"/>
    </row>
    <row r="66" spans="1:14" s="200" customFormat="1" ht="44.25" x14ac:dyDescent="0.55000000000000004">
      <c r="A66" s="231" t="s">
        <v>63</v>
      </c>
      <c r="B66" s="224">
        <v>7840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7840</v>
      </c>
      <c r="G66" s="62">
        <f>IF(ISBLANK(F66),"  ",IF(F76&gt;0,F66/F76,IF(F66&gt;0,1,0)))</f>
        <v>2.3256536146475906E-4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12287534</v>
      </c>
      <c r="C67" s="80">
        <f t="shared" si="0"/>
        <v>0.85712822055742732</v>
      </c>
      <c r="D67" s="91">
        <v>2048167.13</v>
      </c>
      <c r="E67" s="83">
        <f t="shared" si="9"/>
        <v>0.14287177944257268</v>
      </c>
      <c r="F67" s="232">
        <f>F66+F65+F64+F63+F62+F61+F60+F59+F58+F57+F56</f>
        <v>14335701.129999999</v>
      </c>
      <c r="G67" s="82">
        <f>IF(ISBLANK(F67),"  ",IF(F76&gt;0,F67/F76,IF(F67&gt;0,1,0)))</f>
        <v>0.42525350958535774</v>
      </c>
      <c r="H67" s="232">
        <v>13654187</v>
      </c>
      <c r="I67" s="80">
        <f t="shared" si="11"/>
        <v>0.78429346006101364</v>
      </c>
      <c r="J67" s="91">
        <v>3755351.26</v>
      </c>
      <c r="K67" s="83">
        <f t="shared" si="12"/>
        <v>0.21570653993898625</v>
      </c>
      <c r="L67" s="232">
        <f>L66+L65+L64+L63+L62+L61+L60+L59+L58+L57+L56</f>
        <v>17409538.260000002</v>
      </c>
      <c r="M67" s="82">
        <f>IF(ISBLANK(L67),"  ",IF(L76&gt;0,L67/L76,IF(L67&gt;0,1,0)))</f>
        <v>0.58206981187050877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13056496</v>
      </c>
      <c r="E73" s="60">
        <f>IF(ISBLANK(D73),"  ",IF(F73&gt;0,D73/F73,IF(D73&gt;0,1,0)))</f>
        <v>1</v>
      </c>
      <c r="F73" s="44">
        <f>D73+B73</f>
        <v>13056496</v>
      </c>
      <c r="G73" s="62">
        <f>IF(ISBLANK(F73),"  ",IF(F76&gt;0,F73/F76,IF(F73&gt;0,1,0)))</f>
        <v>0.38730723363560982</v>
      </c>
      <c r="H73" s="224">
        <v>0</v>
      </c>
      <c r="I73" s="58">
        <f>IF(ISBLANK(H73),"  ",IF(L73&gt;0,H73/L73,IF(H73&gt;0,1,0)))</f>
        <v>0</v>
      </c>
      <c r="J73" s="69">
        <v>5286207</v>
      </c>
      <c r="K73" s="60">
        <f>IF(ISBLANK(J73),"  ",IF(L73&gt;0,J73/L73,IF(J73&gt;0,1,0)))</f>
        <v>1</v>
      </c>
      <c r="L73" s="44">
        <f>J73+H73</f>
        <v>5286207</v>
      </c>
      <c r="M73" s="62">
        <f>IF(ISBLANK(L73),"  ",IF(L76&gt;0,L73/L76,IF(L73&gt;0,1,0)))</f>
        <v>0.17673883523195555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13056496</v>
      </c>
      <c r="E74" s="83">
        <f>IF(ISBLANK(D74),"  ",IF(F74&gt;0,D74/F74,IF(D74&gt;0,1,0)))</f>
        <v>1</v>
      </c>
      <c r="F74" s="118">
        <f>F73+F72+F71+F70+F69</f>
        <v>13056496</v>
      </c>
      <c r="G74" s="82">
        <f>IF(ISBLANK(F74),"  ",IF(F76&gt;0,F74/F76,IF(F74&gt;0,1,0)))</f>
        <v>0.38730723363560982</v>
      </c>
      <c r="H74" s="117">
        <v>0</v>
      </c>
      <c r="I74" s="80">
        <f>IF(ISBLANK(H74),"  ",IF(L74&gt;0,H74/L74,IF(H74&gt;0,1,0)))</f>
        <v>0</v>
      </c>
      <c r="J74" s="95">
        <v>5286207</v>
      </c>
      <c r="K74" s="83">
        <f>IF(ISBLANK(J74),"  ",IF(L74&gt;0,J74/L74,IF(J74&gt;0,1,0)))</f>
        <v>1</v>
      </c>
      <c r="L74" s="118">
        <f>L73+L72+L71+L70+L69</f>
        <v>5286207</v>
      </c>
      <c r="M74" s="82">
        <f>IF(ISBLANK(L74),"  ",IF(L76&gt;0,L74/L76,IF(L74&gt;0,1,0)))</f>
        <v>0.17673883523195555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18606290</v>
      </c>
      <c r="C76" s="122">
        <f t="shared" si="0"/>
        <v>0.5519360407357311</v>
      </c>
      <c r="D76" s="121">
        <v>15104663.129999999</v>
      </c>
      <c r="E76" s="123">
        <f>IF(ISBLANK(D76),"  ",IF(F76&gt;0,D76/F76,IF(D76&gt;0,1,0)))</f>
        <v>0.44806395926426901</v>
      </c>
      <c r="F76" s="121">
        <f>F74+F67+F47+F40+F48+F75</f>
        <v>33710953.129999995</v>
      </c>
      <c r="G76" s="124">
        <f>IF(ISBLANK(F76),"  ",IF(F76&gt;0,F76/F76,IF(F76&gt;0,1,0)))</f>
        <v>1</v>
      </c>
      <c r="H76" s="121">
        <v>20868150</v>
      </c>
      <c r="I76" s="122">
        <f>IF(ISBLANK(H76),"  ",IF(L76&gt;0,H76/L76,IF(H76&gt;0,1,0)))</f>
        <v>0.69770489964652027</v>
      </c>
      <c r="J76" s="121">
        <v>9041558</v>
      </c>
      <c r="K76" s="123">
        <f>IF(ISBLANK(J76),"  ",IF(L76&gt;0,J76/L76,IF(J76&gt;0,1,0)))</f>
        <v>0.30229509166064999</v>
      </c>
      <c r="L76" s="121">
        <f>L74+L67+L47+L40+L48+L75</f>
        <v>29909708.260000002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</row>
    <row r="85" spans="17:17" ht="44.25" x14ac:dyDescent="0.55000000000000004">
      <c r="Q85" s="132">
        <v>3</v>
      </c>
    </row>
  </sheetData>
  <pageMargins left="0.25" right="0.25" top="0.75" bottom="0.75" header="0.3" footer="0.3"/>
  <pageSetup scale="1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119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2955913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2955913</v>
      </c>
      <c r="G13" s="56">
        <f>IF(ISBLANK(F13),"  ",IF(F76&gt;0,F13/F76,IF(F13&gt;0,1,0)))</f>
        <v>8.4996690753701004E-2</v>
      </c>
      <c r="H13" s="9">
        <v>5614036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5614036</v>
      </c>
      <c r="M13" s="56">
        <f>IF(ISBLANK(L13),"  ",IF(L76&gt;0,L13/L76,IF(L13&gt;0,1,0)))</f>
        <v>0.1648137761591385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2661415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2661415</v>
      </c>
      <c r="G15" s="65">
        <f>IF(ISBLANK(F15),"  ",IF(F76&gt;0,F15/F76,IF(F15&gt;0,1,0)))</f>
        <v>7.6528459302510315E-2</v>
      </c>
      <c r="H15" s="226">
        <v>200658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200658</v>
      </c>
      <c r="M15" s="65">
        <f>IF(ISBLANK(L15),"  ",IF(L76&gt;0,L15/L76,IF(L15&gt;0,1,0)))</f>
        <v>5.8908070230651206E-3</v>
      </c>
      <c r="N15" s="220"/>
    </row>
    <row r="16" spans="1:17" s="200" customFormat="1" ht="44.25" x14ac:dyDescent="0.55000000000000004">
      <c r="A16" s="66" t="s">
        <v>15</v>
      </c>
      <c r="B16" s="207">
        <v>2468642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2468642</v>
      </c>
      <c r="G16" s="56">
        <f>IF(ISBLANK(F16),"  ",IF(F76&gt;0,F16/F76,IF(F16&gt;0,1,0)))</f>
        <v>7.0985310005943325E-2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192773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192773</v>
      </c>
      <c r="G17" s="62">
        <f>IF(ISBLANK(F17),"  ",IF(F76&gt;0,F17/F76,IF(F17&gt;0,1,0)))</f>
        <v>5.5431492965669843E-3</v>
      </c>
      <c r="H17" s="224">
        <v>200658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200658</v>
      </c>
      <c r="M17" s="62">
        <f>IF(ISBLANK(L17),"  ",IF(L76&gt;0,L17/L76,IF(L17&gt;0,1,0)))</f>
        <v>5.8908070230651206E-3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5617328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5617328</v>
      </c>
      <c r="G40" s="82">
        <f>IF(ISBLANK(F40),"  ",IF(F76&gt;0,F40/F76,IF(F40&gt;0,1,0)))</f>
        <v>0.16152515005621132</v>
      </c>
      <c r="H40" s="229">
        <v>5814694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5814694</v>
      </c>
      <c r="M40" s="82">
        <f>IF(ISBLANK(L40),"  ",IF(L76&gt;0,L40/L76,IF(L40&gt;0,1,0)))</f>
        <v>0.17070458318220363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7008294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7008294</v>
      </c>
      <c r="G50" s="56">
        <f>IF(ISBLANK(F50),"  ",IF(F76&gt;0,F50/F76,IF(F50&gt;0,1,0)))</f>
        <v>0.20152210089708941</v>
      </c>
      <c r="H50" s="97">
        <v>7369268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7369268</v>
      </c>
      <c r="M50" s="56">
        <f>IF(ISBLANK(L50),"  ",IF(L76&gt;0,L50/L76,IF(L50&gt;0,1,0)))</f>
        <v>0.21634291027145219</v>
      </c>
      <c r="N50" s="220"/>
    </row>
    <row r="51" spans="1:14" s="200" customFormat="1" ht="44.25" x14ac:dyDescent="0.55000000000000004">
      <c r="A51" s="223" t="s">
        <v>48</v>
      </c>
      <c r="B51" s="226">
        <v>1117247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1117247</v>
      </c>
      <c r="G51" s="62">
        <f>IF(ISBLANK(F51),"  ",IF(F76&gt;0,F51/F76,IF(F51&gt;0,1,0)))</f>
        <v>3.2126215404343836E-2</v>
      </c>
      <c r="H51" s="226">
        <v>900000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900000</v>
      </c>
      <c r="M51" s="62">
        <f>IF(ISBLANK(L51),"  ",IF(L76&gt;0,L51/L76,IF(L51&gt;0,1,0)))</f>
        <v>2.642170419698496E-2</v>
      </c>
      <c r="N51" s="220"/>
    </row>
    <row r="52" spans="1:14" s="200" customFormat="1" ht="44.25" x14ac:dyDescent="0.55000000000000004">
      <c r="A52" s="103" t="s">
        <v>49</v>
      </c>
      <c r="B52" s="104">
        <v>558069</v>
      </c>
      <c r="C52" s="58">
        <f t="shared" si="0"/>
        <v>1</v>
      </c>
      <c r="D52" s="105">
        <v>0</v>
      </c>
      <c r="E52" s="60">
        <f t="shared" si="9"/>
        <v>0</v>
      </c>
      <c r="F52" s="106">
        <f t="shared" si="10"/>
        <v>558069</v>
      </c>
      <c r="G52" s="62">
        <f>IF(ISBLANK(F52),"  ",IF(F76&gt;0,F52/F76,IF(F52&gt;0,1,0)))</f>
        <v>1.6047163164892596E-2</v>
      </c>
      <c r="H52" s="104">
        <v>583000</v>
      </c>
      <c r="I52" s="58">
        <f t="shared" si="11"/>
        <v>1</v>
      </c>
      <c r="J52" s="105">
        <v>0</v>
      </c>
      <c r="K52" s="60">
        <f t="shared" si="12"/>
        <v>0</v>
      </c>
      <c r="L52" s="106">
        <f t="shared" si="13"/>
        <v>583000</v>
      </c>
      <c r="M52" s="62">
        <f>IF(ISBLANK(L52),"  ",IF(L76&gt;0,L52/L76,IF(L52&gt;0,1,0)))</f>
        <v>1.7115392829824702E-2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350657</v>
      </c>
      <c r="E54" s="60">
        <f>IF(ISBLANK(D54),"  ",IF(F54&gt;0,D54/F54,IF(D54&gt;0,1,0)))</f>
        <v>1</v>
      </c>
      <c r="F54" s="106">
        <f t="shared" si="10"/>
        <v>350657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302599</v>
      </c>
      <c r="K54" s="60">
        <f>IF(ISBLANK(J54),"  ",IF(L54&gt;0,J54/L54,IF(J54&gt;0,1,0)))</f>
        <v>1</v>
      </c>
      <c r="L54" s="106">
        <f t="shared" si="13"/>
        <v>302599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559795</v>
      </c>
      <c r="C55" s="58">
        <f t="shared" si="0"/>
        <v>0.51306973888018181</v>
      </c>
      <c r="D55" s="69">
        <v>531275</v>
      </c>
      <c r="E55" s="60">
        <f t="shared" si="9"/>
        <v>0.48693026111981819</v>
      </c>
      <c r="F55" s="102">
        <f t="shared" si="10"/>
        <v>1091070</v>
      </c>
      <c r="G55" s="62">
        <f>IF(ISBLANK(F55),"  ",IF(F76&gt;0,F55/F76,IF(F55&gt;0,1,0)))</f>
        <v>3.1373500972674287E-2</v>
      </c>
      <c r="H55" s="226">
        <v>275000</v>
      </c>
      <c r="I55" s="58">
        <f t="shared" si="11"/>
        <v>0.31027763642907674</v>
      </c>
      <c r="J55" s="69">
        <v>611303</v>
      </c>
      <c r="K55" s="60">
        <f t="shared" si="12"/>
        <v>0.68972236357092331</v>
      </c>
      <c r="L55" s="102">
        <f t="shared" si="13"/>
        <v>886303</v>
      </c>
      <c r="M55" s="62">
        <f>IF(ISBLANK(L55),"  ",IF(L76&gt;0,L55/L76,IF(L55&gt;0,1,0)))</f>
        <v>2.6019595216555957E-2</v>
      </c>
      <c r="N55" s="220"/>
    </row>
    <row r="56" spans="1:14" s="202" customFormat="1" ht="45" x14ac:dyDescent="0.6">
      <c r="A56" s="233" t="s">
        <v>53</v>
      </c>
      <c r="B56" s="234">
        <v>9243405</v>
      </c>
      <c r="C56" s="80">
        <f t="shared" si="0"/>
        <v>0.91289850402016248</v>
      </c>
      <c r="D56" s="91">
        <v>881932</v>
      </c>
      <c r="E56" s="83">
        <f t="shared" si="9"/>
        <v>8.7101495979837504E-2</v>
      </c>
      <c r="F56" s="107">
        <f>F55+F53+F52+F51+F50+F54</f>
        <v>10125337</v>
      </c>
      <c r="G56" s="82">
        <f>IF(ISBLANK(F56),"  ",IF(F76&gt;0,F56/F76,IF(F56&gt;0,1,0)))</f>
        <v>0.29115205277219142</v>
      </c>
      <c r="H56" s="234">
        <v>9127268</v>
      </c>
      <c r="I56" s="80">
        <f t="shared" si="11"/>
        <v>0.90898451076916331</v>
      </c>
      <c r="J56" s="91">
        <v>913902</v>
      </c>
      <c r="K56" s="83">
        <f t="shared" si="12"/>
        <v>9.1015489230836646E-2</v>
      </c>
      <c r="L56" s="102">
        <f t="shared" si="13"/>
        <v>10041170</v>
      </c>
      <c r="M56" s="82">
        <f>IF(ISBLANK(L56),"  ",IF(L76&gt;0,L56/L76,IF(L56&gt;0,1,0)))</f>
        <v>0.2947831372573772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861127</v>
      </c>
      <c r="E60" s="60">
        <f t="shared" si="9"/>
        <v>1</v>
      </c>
      <c r="F60" s="78">
        <f t="shared" si="14"/>
        <v>861127</v>
      </c>
      <c r="G60" s="62">
        <f>IF(ISBLANK(F60),"  ",IF(F76&gt;0,F60/F76,IF(F60&gt;0,1,0)))</f>
        <v>2.4761535714570182E-2</v>
      </c>
      <c r="H60" s="228">
        <v>0</v>
      </c>
      <c r="I60" s="58">
        <f t="shared" si="11"/>
        <v>0</v>
      </c>
      <c r="J60" s="77">
        <v>1197998</v>
      </c>
      <c r="K60" s="60">
        <f t="shared" si="12"/>
        <v>1</v>
      </c>
      <c r="L60" s="78">
        <f t="shared" si="13"/>
        <v>1197998</v>
      </c>
      <c r="M60" s="62">
        <f>IF(ISBLANK(L60),"  ",IF(L76&gt;0,L60/L76,IF(L60&gt;0,1,0)))</f>
        <v>3.5170165316199542E-2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1937</v>
      </c>
      <c r="E62" s="60">
        <f t="shared" si="9"/>
        <v>1</v>
      </c>
      <c r="F62" s="44">
        <f t="shared" si="14"/>
        <v>1937</v>
      </c>
      <c r="G62" s="62">
        <f>IF(ISBLANK(F62),"  ",IF(F76&gt;0,F62/F76,IF(F62&gt;0,1,0)))</f>
        <v>5.5698049973026559E-5</v>
      </c>
      <c r="H62" s="224">
        <v>0</v>
      </c>
      <c r="I62" s="58">
        <f t="shared" si="11"/>
        <v>0</v>
      </c>
      <c r="J62" s="69">
        <v>2482</v>
      </c>
      <c r="K62" s="60">
        <f t="shared" si="12"/>
        <v>1</v>
      </c>
      <c r="L62" s="44">
        <f t="shared" si="13"/>
        <v>2482</v>
      </c>
      <c r="M62" s="62">
        <f>IF(ISBLANK(L62),"  ",IF(L76&gt;0,L62/L76,IF(L62&gt;0,1,0)))</f>
        <v>7.2865188685462966E-5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340543</v>
      </c>
      <c r="E63" s="60">
        <f t="shared" si="9"/>
        <v>1</v>
      </c>
      <c r="F63" s="44">
        <f t="shared" si="14"/>
        <v>340543</v>
      </c>
      <c r="G63" s="62">
        <f>IF(ISBLANK(F63),"  ",IF(F76&gt;0,F63/F76,IF(F63&gt;0,1,0)))</f>
        <v>9.7922462736006102E-3</v>
      </c>
      <c r="H63" s="224">
        <v>0</v>
      </c>
      <c r="I63" s="58">
        <f t="shared" si="11"/>
        <v>0</v>
      </c>
      <c r="J63" s="69">
        <v>338340</v>
      </c>
      <c r="K63" s="60">
        <f t="shared" si="12"/>
        <v>1</v>
      </c>
      <c r="L63" s="44">
        <f t="shared" si="13"/>
        <v>338340</v>
      </c>
      <c r="M63" s="62">
        <f>IF(ISBLANK(L63),"  ",IF(L76&gt;0,L63/L76,IF(L63&gt;0,1,0)))</f>
        <v>9.9327993311198789E-3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138880</v>
      </c>
      <c r="K65" s="60">
        <f t="shared" si="12"/>
        <v>1</v>
      </c>
      <c r="L65" s="44">
        <f t="shared" si="13"/>
        <v>138880</v>
      </c>
      <c r="M65" s="62">
        <f>IF(ISBLANK(L65),"  ",IF(L76&gt;0,L65/L76,IF(L65&gt;0,1,0)))</f>
        <v>4.0771625320858568E-3</v>
      </c>
      <c r="N65" s="220"/>
    </row>
    <row r="66" spans="1:14" s="200" customFormat="1" ht="44.25" x14ac:dyDescent="0.55000000000000004">
      <c r="A66" s="231" t="s">
        <v>63</v>
      </c>
      <c r="B66" s="224">
        <v>294016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294016</v>
      </c>
      <c r="G66" s="62">
        <f>IF(ISBLANK(F66),"  ",IF(F76&gt;0,F66/F76,IF(F66&gt;0,1,0)))</f>
        <v>8.4543716370001944E-3</v>
      </c>
      <c r="H66" s="224">
        <v>131570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131570</v>
      </c>
      <c r="M66" s="62">
        <f>IF(ISBLANK(L66),"  ",IF(L76&gt;0,L66/L76,IF(L66&gt;0,1,0)))</f>
        <v>3.8625595791081237E-3</v>
      </c>
      <c r="N66" s="220"/>
    </row>
    <row r="67" spans="1:14" s="202" customFormat="1" ht="45" x14ac:dyDescent="0.6">
      <c r="A67" s="235" t="s">
        <v>64</v>
      </c>
      <c r="B67" s="232">
        <v>9537421</v>
      </c>
      <c r="C67" s="80">
        <f t="shared" si="0"/>
        <v>0.82056730815558176</v>
      </c>
      <c r="D67" s="91">
        <v>2085539</v>
      </c>
      <c r="E67" s="83">
        <f t="shared" si="9"/>
        <v>0.17943269184441829</v>
      </c>
      <c r="F67" s="232">
        <f>F66+F65+F64+F63+F62+F61+F60+F59+F58+F57+F56</f>
        <v>11622960</v>
      </c>
      <c r="G67" s="82">
        <f>IF(ISBLANK(F67),"  ",IF(F76&gt;0,F67/F76,IF(F67&gt;0,1,0)))</f>
        <v>0.33421590444733545</v>
      </c>
      <c r="H67" s="232">
        <v>9258838</v>
      </c>
      <c r="I67" s="80">
        <f t="shared" si="11"/>
        <v>0.78130752950945281</v>
      </c>
      <c r="J67" s="91">
        <v>2591602</v>
      </c>
      <c r="K67" s="83">
        <f t="shared" si="12"/>
        <v>0.21869247049054719</v>
      </c>
      <c r="L67" s="232">
        <f>L66+L65+L64+L63+L62+L61+L60+L59+L58+L57+L56</f>
        <v>11850440</v>
      </c>
      <c r="M67" s="82">
        <f>IF(ISBLANK(L67),"  ",IF(L76&gt;0,L67/L76,IF(L67&gt;0,1,0)))</f>
        <v>0.34789868920457606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10784381</v>
      </c>
      <c r="E72" s="54">
        <f>IF(ISBLANK(D72),"  ",IF(F72&gt;0,D72/F72,IF(D72&gt;0,1,0)))</f>
        <v>1</v>
      </c>
      <c r="F72" s="67">
        <f>D72+B72</f>
        <v>10784381</v>
      </c>
      <c r="G72" s="56">
        <f>IF(ISBLANK(F72),"  ",IF(F76&gt;0,F72/F76,IF(F72&gt;0,1,0)))</f>
        <v>0.31010273199078892</v>
      </c>
      <c r="H72" s="207">
        <v>0</v>
      </c>
      <c r="I72" s="52">
        <f>IF(ISBLANK(H72),"  ",IF(L72&gt;0,H72/L72,IF(H72&gt;0,1,0)))</f>
        <v>0</v>
      </c>
      <c r="J72" s="59">
        <v>9259056</v>
      </c>
      <c r="K72" s="54">
        <f>IF(ISBLANK(J72),"  ",IF(L72&gt;0,J72/L72,IF(J72&gt;0,1,0)))</f>
        <v>1</v>
      </c>
      <c r="L72" s="67">
        <f>J72+H72</f>
        <v>9259056</v>
      </c>
      <c r="M72" s="56">
        <f>IF(ISBLANK(L72),"  ",IF(L76&gt;0,L72/L76,IF(L72&gt;0,1,0)))</f>
        <v>0.27182226530590975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6752132</v>
      </c>
      <c r="E73" s="60">
        <f>IF(ISBLANK(D73),"  ",IF(F73&gt;0,D73/F73,IF(D73&gt;0,1,0)))</f>
        <v>1</v>
      </c>
      <c r="F73" s="44">
        <f>D73+B73</f>
        <v>6752132</v>
      </c>
      <c r="G73" s="62">
        <f>IF(ISBLANK(F73),"  ",IF(F76&gt;0,F73/F76,IF(F73&gt;0,1,0)))</f>
        <v>0.19415621350566431</v>
      </c>
      <c r="H73" s="224">
        <v>0</v>
      </c>
      <c r="I73" s="58">
        <f>IF(ISBLANK(H73),"  ",IF(L73&gt;0,H73/L73,IF(H73&gt;0,1,0)))</f>
        <v>0</v>
      </c>
      <c r="J73" s="69">
        <v>7138715</v>
      </c>
      <c r="K73" s="60">
        <f>IF(ISBLANK(J73),"  ",IF(L73&gt;0,J73/L73,IF(J73&gt;0,1,0)))</f>
        <v>1</v>
      </c>
      <c r="L73" s="44">
        <f>J73+H73</f>
        <v>7138715</v>
      </c>
      <c r="M73" s="62">
        <f>IF(ISBLANK(L73),"  ",IF(L76&gt;0,L73/L76,IF(L73&gt;0,1,0)))</f>
        <v>0.20957446230731056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17536513</v>
      </c>
      <c r="E74" s="83">
        <f>IF(ISBLANK(D74),"  ",IF(F74&gt;0,D74/F74,IF(D74&gt;0,1,0)))</f>
        <v>1</v>
      </c>
      <c r="F74" s="118">
        <f>F73+F72+F71+F70+F69</f>
        <v>17536513</v>
      </c>
      <c r="G74" s="82">
        <f>IF(ISBLANK(F74),"  ",IF(F76&gt;0,F74/F76,IF(F74&gt;0,1,0)))</f>
        <v>0.50425894549645323</v>
      </c>
      <c r="H74" s="117">
        <v>0</v>
      </c>
      <c r="I74" s="80">
        <f>IF(ISBLANK(H74),"  ",IF(L74&gt;0,H74/L74,IF(H74&gt;0,1,0)))</f>
        <v>0</v>
      </c>
      <c r="J74" s="95">
        <v>16397771</v>
      </c>
      <c r="K74" s="83">
        <f>IF(ISBLANK(J74),"  ",IF(L74&gt;0,J74/L74,IF(J74&gt;0,1,0)))</f>
        <v>1</v>
      </c>
      <c r="L74" s="118">
        <f>L73+L72+L71+L70+L69</f>
        <v>16397771</v>
      </c>
      <c r="M74" s="82">
        <f>IF(ISBLANK(L74),"  ",IF(L76&gt;0,L74/L76,IF(L74&gt;0,1,0)))</f>
        <v>0.48139672761322033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15154749</v>
      </c>
      <c r="C76" s="122">
        <f t="shared" si="0"/>
        <v>0.43577179511134451</v>
      </c>
      <c r="D76" s="121">
        <v>19622052</v>
      </c>
      <c r="E76" s="123">
        <f>IF(ISBLANK(D76),"  ",IF(F76&gt;0,D76/F76,IF(D76&gt;0,1,0)))</f>
        <v>0.56422820488865555</v>
      </c>
      <c r="F76" s="121">
        <f>F74+F67+F47+F40+F48+F75</f>
        <v>34776801</v>
      </c>
      <c r="G76" s="124">
        <f>IF(ISBLANK(F76),"  ",IF(F76&gt;0,F76/F76,IF(F76&gt;0,1,0)))</f>
        <v>1</v>
      </c>
      <c r="H76" s="121">
        <v>15073532</v>
      </c>
      <c r="I76" s="122">
        <f>IF(ISBLANK(H76),"  ",IF(L76&gt;0,H76/L76,IF(H76&gt;0,1,0)))</f>
        <v>0.44252044856420791</v>
      </c>
      <c r="J76" s="121">
        <v>18989373</v>
      </c>
      <c r="K76" s="123">
        <f>IF(ISBLANK(J76),"  ",IF(L76&gt;0,J76/L76,IF(J76&gt;0,1,0)))</f>
        <v>0.55747955143579209</v>
      </c>
      <c r="L76" s="121">
        <f>L74+L67+L47+L40+L48+L75</f>
        <v>34062905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77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2130871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2130871</v>
      </c>
      <c r="G13" s="56">
        <f>IF(ISBLANK(F13),"  ",IF(F76&gt;0,F13/F76,IF(F13&gt;0,1,0)))</f>
        <v>0.1613376361478028</v>
      </c>
      <c r="H13" s="9">
        <v>3413444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3413444</v>
      </c>
      <c r="M13" s="56">
        <f>IF(ISBLANK(L13),"  ",IF(L76&gt;0,L13/L76,IF(L13&gt;0,1,0)))</f>
        <v>0.26582612264414696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1979965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1979965</v>
      </c>
      <c r="G15" s="65">
        <f>IF(ISBLANK(F15),"  ",IF(F76&gt;0,F15/F76,IF(F15&gt;0,1,0)))</f>
        <v>0.1499118777041803</v>
      </c>
      <c r="H15" s="226">
        <v>214129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214129</v>
      </c>
      <c r="M15" s="65">
        <f>IF(ISBLANK(L15),"  ",IF(L76&gt;0,L15/L76,IF(L15&gt;0,1,0)))</f>
        <v>1.6675557535342177E-2</v>
      </c>
      <c r="N15" s="220"/>
    </row>
    <row r="16" spans="1:17" s="200" customFormat="1" ht="44.25" x14ac:dyDescent="0.55000000000000004">
      <c r="A16" s="66" t="s">
        <v>15</v>
      </c>
      <c r="B16" s="207">
        <v>1774249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1774249</v>
      </c>
      <c r="G16" s="56">
        <f>IF(ISBLANK(F16),"  ",IF(F76&gt;0,F16/F76,IF(F16&gt;0,1,0)))</f>
        <v>0.13433621256171913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205716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205716</v>
      </c>
      <c r="G17" s="62">
        <f>IF(ISBLANK(F17),"  ",IF(F76&gt;0,F17/F76,IF(F17&gt;0,1,0)))</f>
        <v>1.5575665142461182E-2</v>
      </c>
      <c r="H17" s="224">
        <v>214129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214129</v>
      </c>
      <c r="M17" s="62">
        <f>IF(ISBLANK(L17),"  ",IF(L76&gt;0,L17/L76,IF(L17&gt;0,1,0)))</f>
        <v>1.6675557535342177E-2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4110836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4110836</v>
      </c>
      <c r="G40" s="82">
        <f>IF(ISBLANK(F40),"  ",IF(F76&gt;0,F40/F76,IF(F40&gt;0,1,0)))</f>
        <v>0.31124951385198313</v>
      </c>
      <c r="H40" s="229">
        <v>3627573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3627573</v>
      </c>
      <c r="M40" s="82">
        <f>IF(ISBLANK(L40),"  ",IF(L76&gt;0,L40/L76,IF(L40&gt;0,1,0)))</f>
        <v>0.28250168017948912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7118204.3899999997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7118204.3899999997</v>
      </c>
      <c r="G50" s="56">
        <f>IF(ISBLANK(F50),"  ",IF(F76&gt;0,F50/F76,IF(F50&gt;0,1,0)))</f>
        <v>0.53895063093895057</v>
      </c>
      <c r="H50" s="97">
        <v>7224831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7224831</v>
      </c>
      <c r="M50" s="56">
        <f>IF(ISBLANK(L50),"  ",IF(L76&gt;0,L50/L76,IF(L50&gt;0,1,0)))</f>
        <v>0.56264254268979796</v>
      </c>
      <c r="N50" s="220"/>
    </row>
    <row r="51" spans="1:14" s="200" customFormat="1" ht="44.25" x14ac:dyDescent="0.55000000000000004">
      <c r="A51" s="223" t="s">
        <v>48</v>
      </c>
      <c r="B51" s="226">
        <v>1285107.75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1285107.75</v>
      </c>
      <c r="G51" s="62">
        <f>IF(ISBLANK(F51),"  ",IF(F76&gt;0,F51/F76,IF(F51&gt;0,1,0)))</f>
        <v>9.73011724220854E-2</v>
      </c>
      <c r="H51" s="226">
        <v>1276632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1276632</v>
      </c>
      <c r="M51" s="62">
        <f>IF(ISBLANK(L51),"  ",IF(L76&gt;0,L51/L76,IF(L51&gt;0,1,0)))</f>
        <v>9.9419277012730428E-2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139934.51999999999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139934.51999999999</v>
      </c>
      <c r="G53" s="62">
        <f>IF(ISBLANK(F53),"  ",IF(F76&gt;0,F53/F76,IF(F53&gt;0,1,0)))</f>
        <v>1.0595059331267559E-2</v>
      </c>
      <c r="H53" s="104">
        <v>148200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148200</v>
      </c>
      <c r="M53" s="62">
        <f>IF(ISBLANK(L53),"  ",IF(L76&gt;0,L53/L76,IF(L53&gt;0,1,0)))</f>
        <v>1.1541256096734728E-2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314261.74</v>
      </c>
      <c r="C55" s="58">
        <f t="shared" si="0"/>
        <v>0.66710136488192029</v>
      </c>
      <c r="D55" s="69">
        <v>156823.70000000001</v>
      </c>
      <c r="E55" s="60">
        <f t="shared" si="9"/>
        <v>0.33289863511807966</v>
      </c>
      <c r="F55" s="102">
        <f t="shared" si="10"/>
        <v>471085.44</v>
      </c>
      <c r="G55" s="62">
        <f>IF(ISBLANK(F55),"  ",IF(F76&gt;0,F55/F76,IF(F55&gt;0,1,0)))</f>
        <v>3.5667955175722785E-2</v>
      </c>
      <c r="H55" s="226">
        <v>321511</v>
      </c>
      <c r="I55" s="58">
        <f t="shared" si="11"/>
        <v>0.69744956950503378</v>
      </c>
      <c r="J55" s="69">
        <v>139470</v>
      </c>
      <c r="K55" s="60">
        <f t="shared" si="12"/>
        <v>0.30255043049496616</v>
      </c>
      <c r="L55" s="102">
        <f t="shared" si="13"/>
        <v>460981</v>
      </c>
      <c r="M55" s="62">
        <f>IF(ISBLANK(L55),"  ",IF(L76&gt;0,L55/L76,IF(L55&gt;0,1,0)))</f>
        <v>3.589945868238105E-2</v>
      </c>
      <c r="N55" s="220"/>
    </row>
    <row r="56" spans="1:14" s="202" customFormat="1" ht="45" x14ac:dyDescent="0.6">
      <c r="A56" s="233" t="s">
        <v>53</v>
      </c>
      <c r="B56" s="234">
        <v>8857508.4000000004</v>
      </c>
      <c r="C56" s="80">
        <f t="shared" si="0"/>
        <v>0.98260284863478686</v>
      </c>
      <c r="D56" s="91">
        <v>156823.70000000001</v>
      </c>
      <c r="E56" s="83">
        <f t="shared" si="9"/>
        <v>1.7397151365213182E-2</v>
      </c>
      <c r="F56" s="107">
        <f>F55+F53+F52+F51+F50+F54</f>
        <v>9014332.0999999996</v>
      </c>
      <c r="G56" s="82">
        <f>IF(ISBLANK(F56),"  ",IF(F76&gt;0,F56/F76,IF(F56&gt;0,1,0)))</f>
        <v>0.68251481786802637</v>
      </c>
      <c r="H56" s="234">
        <v>8971174</v>
      </c>
      <c r="I56" s="80">
        <f t="shared" si="11"/>
        <v>0.98469153223416483</v>
      </c>
      <c r="J56" s="91">
        <v>139470</v>
      </c>
      <c r="K56" s="83">
        <f t="shared" si="12"/>
        <v>1.5308467765835214E-2</v>
      </c>
      <c r="L56" s="102">
        <f t="shared" si="13"/>
        <v>9110644</v>
      </c>
      <c r="M56" s="82">
        <f>IF(ISBLANK(L56),"  ",IF(L76&gt;0,L56/L76,IF(L56&gt;0,1,0)))</f>
        <v>0.70950253448164413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82357.75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82357.75</v>
      </c>
      <c r="G66" s="62">
        <f>IF(ISBLANK(F66),"  ",IF(F76&gt;0,F66/F76,IF(F66&gt;0,1,0)))</f>
        <v>6.2356682799905331E-3</v>
      </c>
      <c r="H66" s="224">
        <v>102673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102673</v>
      </c>
      <c r="M66" s="62">
        <f>IF(ISBLANK(L66),"  ",IF(L76&gt;0,L66/L76,IF(L66&gt;0,1,0)))</f>
        <v>7.9957853388666986E-3</v>
      </c>
      <c r="N66" s="220"/>
    </row>
    <row r="67" spans="1:14" s="202" customFormat="1" ht="45" x14ac:dyDescent="0.6">
      <c r="A67" s="235" t="s">
        <v>64</v>
      </c>
      <c r="B67" s="232">
        <v>8939866.1500000004</v>
      </c>
      <c r="C67" s="80">
        <f t="shared" si="0"/>
        <v>0.98276035540554352</v>
      </c>
      <c r="D67" s="91">
        <v>156823.70000000001</v>
      </c>
      <c r="E67" s="83">
        <f t="shared" si="9"/>
        <v>1.7239644594456524E-2</v>
      </c>
      <c r="F67" s="232">
        <f>F66+F65+F64+F63+F62+F61+F60+F59+F58+F57+F56</f>
        <v>9096689.8499999996</v>
      </c>
      <c r="G67" s="82">
        <f>IF(ISBLANK(F67),"  ",IF(F76&gt;0,F67/F76,IF(F67&gt;0,1,0)))</f>
        <v>0.68875048614801693</v>
      </c>
      <c r="H67" s="232">
        <v>9073847</v>
      </c>
      <c r="I67" s="80">
        <f t="shared" si="11"/>
        <v>0.98486212945891261</v>
      </c>
      <c r="J67" s="91">
        <v>139470</v>
      </c>
      <c r="K67" s="83">
        <f t="shared" si="12"/>
        <v>1.5137870541087428E-2</v>
      </c>
      <c r="L67" s="232">
        <f>L66+L65+L64+L63+L62+L61+L60+L59+L58+L57+L56</f>
        <v>9213317</v>
      </c>
      <c r="M67" s="82">
        <f>IF(ISBLANK(L67),"  ",IF(L76&gt;0,L67/L76,IF(L67&gt;0,1,0)))</f>
        <v>0.71749831982051093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0</v>
      </c>
      <c r="E74" s="83">
        <f>IF(ISBLANK(D74),"  ",IF(F74&gt;0,D74/F74,IF(D74&gt;0,1,0)))</f>
        <v>0</v>
      </c>
      <c r="F74" s="118">
        <f>F73+F72+F71+F70+F69</f>
        <v>0</v>
      </c>
      <c r="G74" s="82">
        <f>IF(ISBLANK(F74),"  ",IF(F76&gt;0,F74/F76,IF(F74&gt;0,1,0)))</f>
        <v>0</v>
      </c>
      <c r="H74" s="117">
        <v>0</v>
      </c>
      <c r="I74" s="80">
        <f>IF(ISBLANK(H74),"  ",IF(L74&gt;0,H74/L74,IF(H74&gt;0,1,0)))</f>
        <v>0</v>
      </c>
      <c r="J74" s="95">
        <v>0</v>
      </c>
      <c r="K74" s="83">
        <f>IF(ISBLANK(J74),"  ",IF(L74&gt;0,J74/L74,IF(J74&gt;0,1,0)))</f>
        <v>0</v>
      </c>
      <c r="L74" s="118">
        <f>L73+L72+L71+L70+L69</f>
        <v>0</v>
      </c>
      <c r="M74" s="82">
        <f>IF(ISBLANK(L74),"  ",IF(L76&gt;0,L74/L76,IF(L74&gt;0,1,0)))</f>
        <v>0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13050702.15</v>
      </c>
      <c r="C76" s="122">
        <f t="shared" si="0"/>
        <v>0.98812618640454908</v>
      </c>
      <c r="D76" s="121">
        <v>156823.70000000001</v>
      </c>
      <c r="E76" s="123">
        <f>IF(ISBLANK(D76),"  ",IF(F76&gt;0,D76/F76,IF(D76&gt;0,1,0)))</f>
        <v>1.1873813595450962E-2</v>
      </c>
      <c r="F76" s="121">
        <f>F74+F67+F47+F40+F48+F75</f>
        <v>13207525.85</v>
      </c>
      <c r="G76" s="124">
        <f>IF(ISBLANK(F76),"  ",IF(F76&gt;0,F76/F76,IF(F76&gt;0,1,0)))</f>
        <v>1</v>
      </c>
      <c r="H76" s="121">
        <v>12701420</v>
      </c>
      <c r="I76" s="122">
        <f>IF(ISBLANK(H76),"  ",IF(L76&gt;0,H76/L76,IF(H76&gt;0,1,0)))</f>
        <v>0.98913860332110937</v>
      </c>
      <c r="J76" s="121">
        <v>139470</v>
      </c>
      <c r="K76" s="123">
        <f>IF(ISBLANK(J76),"  ",IF(L76&gt;0,J76/L76,IF(J76&gt;0,1,0)))</f>
        <v>1.0861396678890637E-2</v>
      </c>
      <c r="L76" s="121">
        <f>L74+L67+L47+L40+L48+L75</f>
        <v>12840890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6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76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1212675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1212675</v>
      </c>
      <c r="G13" s="56">
        <f>IF(ISBLANK(F13),"  ",IF(F76&gt;0,F13/F76,IF(F13&gt;0,1,0)))</f>
        <v>0.1585597555877874</v>
      </c>
      <c r="H13" s="9">
        <v>3342477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3342477</v>
      </c>
      <c r="M13" s="56">
        <f>IF(ISBLANK(L13),"  ",IF(L76&gt;0,L13/L76,IF(L13&gt;0,1,0)))</f>
        <v>0.37240170727720839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2781179</v>
      </c>
      <c r="C15" s="137">
        <f t="shared" si="0"/>
        <v>1</v>
      </c>
      <c r="D15" s="69">
        <f>SUM(D16:D34)</f>
        <v>0</v>
      </c>
      <c r="E15" s="64">
        <f>IF(ISBLANK(D15),"  ",IF(F15&gt;0,D15/F15,IF(D15&gt;0,1,0)))</f>
        <v>0</v>
      </c>
      <c r="F15" s="48">
        <f>D15+B15</f>
        <v>2781179</v>
      </c>
      <c r="G15" s="65">
        <f>IF(ISBLANK(F15),"  ",IF(F76&gt;0,F15/F76,IF(F15&gt;0,1,0)))</f>
        <v>0.36364488629343145</v>
      </c>
      <c r="H15" s="226">
        <v>1978775</v>
      </c>
      <c r="I15" s="137">
        <f>IF(ISBLANK(H15),"  ",IF(L15&gt;0,H15/L15,IF(H15&gt;0,1,0)))</f>
        <v>1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1978775</v>
      </c>
      <c r="M15" s="65">
        <f>IF(ISBLANK(L15),"  ",IF(L76&gt;0,L15/L76,IF(L15&gt;0,1,0)))</f>
        <v>0.22046499895659954</v>
      </c>
      <c r="N15" s="220"/>
    </row>
    <row r="16" spans="1:17" s="200" customFormat="1" ht="44.25" x14ac:dyDescent="0.55000000000000004">
      <c r="A16" s="66" t="s">
        <v>15</v>
      </c>
      <c r="B16" s="207">
        <v>1066177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1066177</v>
      </c>
      <c r="G16" s="56">
        <f>IF(ISBLANK(F16),"  ",IF(F76&gt;0,F16/F76,IF(F16&gt;0,1,0)))</f>
        <v>0.13940484015364413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58386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58386</v>
      </c>
      <c r="G17" s="62">
        <f>IF(ISBLANK(F17),"  ",IF(F76&gt;0,F17/F76,IF(F17&gt;0,1,0)))</f>
        <v>7.6340898342495351E-3</v>
      </c>
      <c r="H17" s="224">
        <v>58775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58775</v>
      </c>
      <c r="M17" s="62">
        <f>IF(ISBLANK(L17),"  ",IF(L76&gt;0,L17/L76,IF(L17&gt;0,1,0)))</f>
        <v>6.5484101596564228E-3</v>
      </c>
      <c r="N17" s="220"/>
    </row>
    <row r="18" spans="1:14" s="200" customFormat="1" ht="44.25" x14ac:dyDescent="0.55000000000000004">
      <c r="A18" s="68" t="s">
        <v>17</v>
      </c>
      <c r="B18" s="224">
        <v>906616</v>
      </c>
      <c r="C18" s="58">
        <f t="shared" si="0"/>
        <v>1</v>
      </c>
      <c r="D18" s="69">
        <v>0</v>
      </c>
      <c r="E18" s="54">
        <f t="shared" si="5"/>
        <v>0</v>
      </c>
      <c r="F18" s="44">
        <f t="shared" si="2"/>
        <v>906616</v>
      </c>
      <c r="G18" s="62">
        <f>IF(ISBLANK(F18),"  ",IF(F76&gt;0,F18/F76,IF(F18&gt;0,1,0)))</f>
        <v>0.11854191054650047</v>
      </c>
      <c r="H18" s="224">
        <v>1000000</v>
      </c>
      <c r="I18" s="58">
        <f t="shared" si="3"/>
        <v>1</v>
      </c>
      <c r="J18" s="69">
        <v>0</v>
      </c>
      <c r="K18" s="60">
        <f t="shared" si="4"/>
        <v>0</v>
      </c>
      <c r="L18" s="44">
        <f t="shared" si="1"/>
        <v>1000000</v>
      </c>
      <c r="M18" s="62">
        <f>IF(ISBLANK(L18),"  ",IF(L76&gt;0,L18/L76,IF(L18&gt;0,1,0)))</f>
        <v>0.11141488999840789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750000</v>
      </c>
      <c r="C22" s="58">
        <f t="shared" si="0"/>
        <v>1</v>
      </c>
      <c r="D22" s="69">
        <v>0</v>
      </c>
      <c r="E22" s="54">
        <f t="shared" si="5"/>
        <v>0</v>
      </c>
      <c r="F22" s="44">
        <f t="shared" si="2"/>
        <v>750000</v>
      </c>
      <c r="G22" s="62">
        <f>IF(ISBLANK(F22),"  ",IF(F76&gt;0,F22/F76,IF(F22&gt;0,1,0)))</f>
        <v>9.8064045759037294E-2</v>
      </c>
      <c r="H22" s="224">
        <v>920000</v>
      </c>
      <c r="I22" s="58">
        <f t="shared" si="3"/>
        <v>1</v>
      </c>
      <c r="J22" s="69">
        <v>0</v>
      </c>
      <c r="K22" s="60">
        <f t="shared" si="4"/>
        <v>0</v>
      </c>
      <c r="L22" s="44">
        <f t="shared" si="1"/>
        <v>920000</v>
      </c>
      <c r="M22" s="62">
        <f>IF(ISBLANK(L22),"  ",IF(L76&gt;0,L22/L76,IF(L22&gt;0,1,0)))</f>
        <v>0.10250169879853525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118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3993854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3993854</v>
      </c>
      <c r="G40" s="82">
        <f>IF(ISBLANK(F40),"  ",IF(F76&gt;0,F40/F76,IF(F40&gt;0,1,0)))</f>
        <v>0.52220464188121885</v>
      </c>
      <c r="H40" s="229">
        <v>5321252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5321252</v>
      </c>
      <c r="M40" s="82">
        <f>IF(ISBLANK(L40),"  ",IF(L76&gt;0,L40/L76,IF(L40&gt;0,1,0)))</f>
        <v>0.59286670623380788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0</v>
      </c>
      <c r="C67" s="80">
        <f t="shared" si="0"/>
        <v>0</v>
      </c>
      <c r="D67" s="91">
        <v>0</v>
      </c>
      <c r="E67" s="83">
        <f t="shared" si="9"/>
        <v>0</v>
      </c>
      <c r="F67" s="232">
        <f>F66+F65+F64+F63+F62+F61+F60+F59+F58+F57+F56</f>
        <v>0</v>
      </c>
      <c r="G67" s="82">
        <f>IF(ISBLANK(F67),"  ",IF(F76&gt;0,F67/F76,IF(F67&gt;0,1,0)))</f>
        <v>0</v>
      </c>
      <c r="H67" s="232">
        <v>0</v>
      </c>
      <c r="I67" s="80">
        <f t="shared" si="11"/>
        <v>0</v>
      </c>
      <c r="J67" s="91">
        <v>0</v>
      </c>
      <c r="K67" s="83">
        <f t="shared" si="12"/>
        <v>0</v>
      </c>
      <c r="L67" s="232">
        <f>L66+L65+L64+L63+L62+L61+L60+L59+L58+L57+L56</f>
        <v>0</v>
      </c>
      <c r="M67" s="82">
        <f>IF(ISBLANK(L67),"  ",IF(L76&gt;0,L67/L76,IF(L67&gt;0,1,0)))</f>
        <v>0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3654209</v>
      </c>
      <c r="C69" s="52">
        <f t="shared" si="0"/>
        <v>1</v>
      </c>
      <c r="D69" s="59">
        <v>0</v>
      </c>
      <c r="E69" s="54">
        <f>IF(ISBLANK(D69),"  ",IF(F69&gt;0,D69/F69,IF(D69&gt;0,1,0)))</f>
        <v>0</v>
      </c>
      <c r="F69" s="67">
        <f>D69+B69</f>
        <v>3654209</v>
      </c>
      <c r="G69" s="56">
        <f>IF(ISBLANK(F69),"  ",IF(F76&gt;0,F69/F76,IF(F69&gt;0,1,0)))</f>
        <v>0.47779535811878121</v>
      </c>
      <c r="H69" s="207">
        <v>3654209</v>
      </c>
      <c r="I69" s="52">
        <f>IF(ISBLANK(H69),"  ",IF(L69&gt;0,H69/L69,IF(H69&gt;0,1,0)))</f>
        <v>1</v>
      </c>
      <c r="J69" s="59">
        <v>0</v>
      </c>
      <c r="K69" s="54">
        <f>IF(ISBLANK(J69),"  ",IF(L69&gt;0,J69/L69,IF(J69&gt;0,1,0)))</f>
        <v>0</v>
      </c>
      <c r="L69" s="67">
        <f>J69+H69</f>
        <v>3654209</v>
      </c>
      <c r="M69" s="56">
        <f>IF(ISBLANK(L69),"  ",IF(L76&gt;0,L69/L76,IF(L69&gt;0,1,0)))</f>
        <v>0.40713329376619206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3654209</v>
      </c>
      <c r="C74" s="80">
        <f t="shared" si="0"/>
        <v>1</v>
      </c>
      <c r="D74" s="95">
        <v>0</v>
      </c>
      <c r="E74" s="83">
        <f>IF(ISBLANK(D74),"  ",IF(F74&gt;0,D74/F74,IF(D74&gt;0,1,0)))</f>
        <v>0</v>
      </c>
      <c r="F74" s="118">
        <f>F73+F72+F71+F70+F69</f>
        <v>3654209</v>
      </c>
      <c r="G74" s="82">
        <f>IF(ISBLANK(F74),"  ",IF(F76&gt;0,F74/F76,IF(F74&gt;0,1,0)))</f>
        <v>0.47779535811878121</v>
      </c>
      <c r="H74" s="117">
        <v>3654209</v>
      </c>
      <c r="I74" s="80">
        <f>IF(ISBLANK(H74),"  ",IF(L74&gt;0,H74/L74,IF(H74&gt;0,1,0)))</f>
        <v>1</v>
      </c>
      <c r="J74" s="95">
        <v>0</v>
      </c>
      <c r="K74" s="83">
        <f>IF(ISBLANK(J74),"  ",IF(L74&gt;0,J74/L74,IF(J74&gt;0,1,0)))</f>
        <v>0</v>
      </c>
      <c r="L74" s="118">
        <f>L73+L72+L71+L70+L69</f>
        <v>3654209</v>
      </c>
      <c r="M74" s="82">
        <f>IF(ISBLANK(L74),"  ",IF(L76&gt;0,L74/L76,IF(L74&gt;0,1,0)))</f>
        <v>0.40713329376619206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7648063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7648063</v>
      </c>
      <c r="G76" s="124">
        <f>IF(ISBLANK(F76),"  ",IF(F76&gt;0,F76/F76,IF(F76&gt;0,1,0)))</f>
        <v>1</v>
      </c>
      <c r="H76" s="121">
        <v>8975461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8975461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  <row r="96" spans="7:7" x14ac:dyDescent="0.2">
      <c r="G96" s="201" t="s">
        <v>4</v>
      </c>
    </row>
  </sheetData>
  <pageMargins left="0.25" right="0.25" top="0.75" bottom="0.75" header="0.3" footer="0.3"/>
  <pageSetup scale="1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45.5703125" style="129" customWidth="1"/>
    <col min="5" max="5" width="45.5703125" style="128" customWidth="1"/>
    <col min="6" max="6" width="45.57031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45.5703125" style="129" customWidth="1"/>
    <col min="11" max="11" width="45.5703125" style="128" customWidth="1"/>
    <col min="12" max="12" width="45.57031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11" customFormat="1" ht="45" x14ac:dyDescent="0.6">
      <c r="A1" s="1" t="s">
        <v>0</v>
      </c>
      <c r="B1" s="2"/>
      <c r="C1" s="3"/>
      <c r="D1" s="2"/>
      <c r="E1" s="4"/>
      <c r="F1" s="5"/>
      <c r="G1" s="4"/>
      <c r="H1" s="5"/>
      <c r="I1" s="6"/>
      <c r="J1" s="7" t="s">
        <v>1</v>
      </c>
      <c r="K1" s="8" t="s">
        <v>102</v>
      </c>
      <c r="L1" s="9"/>
      <c r="M1" s="8"/>
      <c r="N1" s="10"/>
      <c r="O1" s="10"/>
      <c r="P1" s="10"/>
      <c r="Q1" s="10"/>
    </row>
    <row r="2" spans="1:17" s="11" customFormat="1" ht="45" x14ac:dyDescent="0.6">
      <c r="A2" s="1" t="s">
        <v>2</v>
      </c>
      <c r="B2" s="2"/>
      <c r="C2" s="3"/>
      <c r="D2" s="2"/>
      <c r="E2" s="3"/>
      <c r="F2" s="2"/>
      <c r="G2" s="3"/>
      <c r="H2" s="2"/>
      <c r="I2" s="3"/>
      <c r="J2" s="2"/>
      <c r="K2" s="3"/>
      <c r="L2" s="2"/>
      <c r="M2" s="4"/>
    </row>
    <row r="3" spans="1:17" s="11" customFormat="1" ht="45.75" thickBot="1" x14ac:dyDescent="0.65">
      <c r="A3" s="12" t="s">
        <v>3</v>
      </c>
      <c r="B3" s="13"/>
      <c r="C3" s="14"/>
      <c r="D3" s="13"/>
      <c r="E3" s="14"/>
      <c r="F3" s="13"/>
      <c r="G3" s="14"/>
      <c r="H3" s="13"/>
      <c r="I3" s="14"/>
      <c r="J3" s="13"/>
      <c r="K3" s="14"/>
      <c r="L3" s="13"/>
      <c r="M3" s="15"/>
      <c r="N3" s="16"/>
      <c r="O3" s="16"/>
      <c r="P3" s="16"/>
      <c r="Q3" s="16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11" customFormat="1" ht="44.25" x14ac:dyDescent="0.55000000000000004">
      <c r="A11" s="41" t="s">
        <v>10</v>
      </c>
      <c r="B11" s="42" t="s">
        <v>4</v>
      </c>
      <c r="C11" s="43"/>
      <c r="D11" s="44" t="s">
        <v>4</v>
      </c>
      <c r="E11" s="43"/>
      <c r="F11" s="44" t="s">
        <v>4</v>
      </c>
      <c r="G11" s="45"/>
      <c r="H11" s="42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35"/>
    </row>
    <row r="12" spans="1:17" s="11" customFormat="1" ht="45" x14ac:dyDescent="0.6">
      <c r="A12" s="24" t="s">
        <v>11</v>
      </c>
      <c r="B12" s="46" t="s">
        <v>4</v>
      </c>
      <c r="C12" s="47" t="s">
        <v>4</v>
      </c>
      <c r="D12" s="48"/>
      <c r="E12" s="49"/>
      <c r="F12" s="48"/>
      <c r="G12" s="50"/>
      <c r="H12" s="46"/>
      <c r="I12" s="49"/>
      <c r="J12" s="48"/>
      <c r="K12" s="49"/>
      <c r="L12" s="48"/>
      <c r="M12" s="50"/>
      <c r="N12" s="35"/>
    </row>
    <row r="13" spans="1:17" s="10" customFormat="1" ht="44.25" x14ac:dyDescent="0.55000000000000004">
      <c r="A13" s="51" t="s">
        <v>12</v>
      </c>
      <c r="B13" s="9">
        <f>LCTCBoard!B13+Online!B13+BRCC!B13+BPCC!B13+Delgado!B13+CentLATCC!B13+Fletcher!B13+LDCC!B13+Northshore!B13+Nunez!B13+RPCC!B13+SLCC!B13+Sowela!B13+LTC!B13</f>
        <v>63035503.120000005</v>
      </c>
      <c r="C13" s="52">
        <f t="shared" ref="C13:C76" si="0">IF(ISBLANK(B13),"  ",IF(F13&gt;0,B13/F13,IF(B13&gt;0,1,0)))</f>
        <v>1</v>
      </c>
      <c r="D13" s="53">
        <f>LCTCBoard!D13+Online!D13+BRCC!D13+BPCC!D13+Delgado!D13+CentLATCC!D13+Fletcher!D13+LDCC!D13+Northshore!D13+Nunez!D13+RPCC!D13+SLCC!D13+Sowela!D13+LTC!D13</f>
        <v>0</v>
      </c>
      <c r="E13" s="54">
        <f>IF(ISBLANK(D13),"  ",IF(F13&gt;0,D13/F13,IF(D13&gt;0,1,0)))</f>
        <v>0</v>
      </c>
      <c r="F13" s="55">
        <f>D13+B13</f>
        <v>63035503.120000005</v>
      </c>
      <c r="G13" s="56">
        <f>IF(ISBLANK(F13),"  ",IF($F$76&gt;0,F13/$F$76,IF(F13&gt;0,1,0)))</f>
        <v>0.10734677304140065</v>
      </c>
      <c r="H13" s="9">
        <f>LCTCBoard!H13+Online!H13+BRCC!H13+BPCC!H13+Delgado!H13+CentLATCC!H13+Fletcher!H13+LDCC!H13+Northshore!H13+Nunez!H13+RPCC!H13+SLCC!H13+Sowela!H13+LTC!H13</f>
        <v>115721328</v>
      </c>
      <c r="I13" s="52">
        <f>IF(ISBLANK(H13),"  ",IF(L13&gt;0,H13/L13,IF(H13&gt;0,1,0)))</f>
        <v>1</v>
      </c>
      <c r="J13" s="53">
        <f>LCTCBoard!J13+Online!J13+BRCC!J13+BPCC!J13+Delgado!J13+CentLATCC!J13+Fletcher!J13+LDCC!J13+Northshore!J13+Nunez!J13+RPCC!J13+SLCC!J13+Sowela!J13+LTC!J13</f>
        <v>0</v>
      </c>
      <c r="K13" s="54">
        <f>IF(ISBLANK(J13),"  ",IF(L13&gt;0,J13/L13,IF(J13&gt;0,1,0)))</f>
        <v>0</v>
      </c>
      <c r="L13" s="55">
        <f t="shared" ref="L13:L34" si="1">J13+H13</f>
        <v>115721328</v>
      </c>
      <c r="M13" s="56">
        <f>IF(ISBLANK(L13),"  ",IF(L76&gt;0,L13/L76,IF(L13&gt;0,1,0)))</f>
        <v>0.19092446543415301</v>
      </c>
      <c r="N13" s="57"/>
    </row>
    <row r="14" spans="1:17" s="11" customFormat="1" ht="44.25" x14ac:dyDescent="0.55000000000000004">
      <c r="A14" s="21" t="s">
        <v>13</v>
      </c>
      <c r="B14" s="9">
        <f>LCTCBoard!B14+Online!B14+BRCC!B14+BPCC!B14+Delgado!B14+CentLATCC!B14+Fletcher!B14+LDCC!B14+Northshore!B14+Nunez!B14+RPCC!B14+SLCC!B14+Sowela!B14+LTC!B14</f>
        <v>0</v>
      </c>
      <c r="C14" s="58">
        <f t="shared" si="0"/>
        <v>0</v>
      </c>
      <c r="D14" s="53">
        <f>LCTCBoard!D14+Online!D14+BRCC!D14+BPCC!D14+Delgado!D14+CentLATCC!D14+Fletcher!D14+LDCC!D14+Northshore!D14+Nunez!D14+RPCC!D14+SLCC!D14+Sowela!D14+LTC!D14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LCTCBoard!H14+Online!H14+BRCC!H14+BPCC!H14+Delgado!H14+CentLATCC!H14+Fletcher!H14+LDCC!H14+Northshore!H14+Nunez!H14+RPCC!H14+SLCC!H14+Sowela!H14+LTC!H14</f>
        <v>0</v>
      </c>
      <c r="I14" s="58">
        <f>IF(ISBLANK(H14),"  ",IF(L14&gt;0,H14/L14,IF(H14&gt;0,1,0)))</f>
        <v>0</v>
      </c>
      <c r="J14" s="53">
        <f>LCTCBoard!J14+Online!J14+BRCC!J14+BPCC!J14+Delgado!J14+CentLATCC!J14+Fletcher!J14+LDCC!J14+Northshore!J14+Nunez!J14+RPCC!J14+SLCC!J14+Sowela!J14+LTC!J14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35"/>
    </row>
    <row r="15" spans="1:17" s="11" customFormat="1" ht="44.25" x14ac:dyDescent="0.55000000000000004">
      <c r="A15" s="41" t="s">
        <v>14</v>
      </c>
      <c r="B15" s="342">
        <f>LCTCBoard!B15+Online!B15+BRCC!B15+BPCC!B15+Delgado!B15+CentLATCC!B15+Fletcher!B15+LDCC!B15+Northshore!B15+Nunez!B15+RPCC!B15+SLCC!B15+Sowela!B15+LTC!B15</f>
        <v>68458930</v>
      </c>
      <c r="C15" s="343">
        <f t="shared" si="0"/>
        <v>0.99384656220981504</v>
      </c>
      <c r="D15" s="344">
        <f>LCTCBoard!D15+Online!D15+BRCC!D15+BPCC!D15+Delgado!D15+CentLATCC!D15+Fletcher!D15+LDCC!D15+Northshore!D15+Nunez!D15+RPCC!D15+SLCC!D15+Sowela!D15+LTC!D15</f>
        <v>423866</v>
      </c>
      <c r="E15" s="343">
        <f>IF(ISBLANK(D15),"  ",IF(F15&gt;0,D15/F15,IF(D15&gt;0,1,0)))</f>
        <v>6.1534377901849395E-3</v>
      </c>
      <c r="F15" s="345">
        <f>D15+B15</f>
        <v>68882796</v>
      </c>
      <c r="G15" s="343">
        <f>IF(ISBLANK(F15),"  ",IF(F76&gt;0,F15/F76,IF(F15&gt;0,1,0)))</f>
        <v>0.11730446340045173</v>
      </c>
      <c r="H15" s="344">
        <f>LCTCBoard!H15+Online!H15+BRCC!H15+BPCC!H15+Delgado!H15+CentLATCC!H15+Fletcher!H15+LDCC!H15+Northshore!H15+Nunez!H15+RPCC!H15+SLCC!H15+Sowela!H15+LTC!H15</f>
        <v>16333426</v>
      </c>
      <c r="I15" s="343">
        <f>IF(ISBLANK(H15),"  ",IF(L15&gt;0,H15/L15,IF(H15&gt;0,1,0)))</f>
        <v>0.9477759094448196</v>
      </c>
      <c r="J15" s="344">
        <f>LCTCBoard!J15+Online!J15+BRCC!J15+BPCC!J15+Delgado!J15+CentLATCC!J15+Fletcher!J15+LDCC!J15+Northshore!J15+Nunez!J15+RPCC!J15+SLCC!J15+Sowela!J15+LTC!J15</f>
        <v>900000</v>
      </c>
      <c r="K15" s="343">
        <f>IF(ISBLANK(J15),"  ",IF(L15&gt;0,J15/L15,IF(J15&gt;0,1,0)))</f>
        <v>5.2224090555180382E-2</v>
      </c>
      <c r="L15" s="345">
        <f t="shared" si="1"/>
        <v>17233426</v>
      </c>
      <c r="M15" s="346">
        <f>IF(ISBLANK(L15),"  ",IF(L76&gt;0,L15/L76,IF(L15&gt;0,1,0)))</f>
        <v>2.8432810990978552E-2</v>
      </c>
      <c r="N15" s="35"/>
    </row>
    <row r="16" spans="1:17" s="11" customFormat="1" ht="44.25" x14ac:dyDescent="0.55000000000000004">
      <c r="A16" s="66" t="s">
        <v>15</v>
      </c>
      <c r="B16" s="347">
        <f>LCTCBoard!B16+Online!B16+BRCC!B16+BPCC!B16+Delgado!B16+CentLATCC!B16+Fletcher!B16+LDCC!B16+Northshore!B16+Nunez!B16+RPCC!B16+SLCC!B16+Sowela!B16+LTC!B16</f>
        <v>52473239</v>
      </c>
      <c r="C16" s="348">
        <f t="shared" si="0"/>
        <v>1</v>
      </c>
      <c r="D16" s="349">
        <f>LCTCBoard!D16+Online!D16+BRCC!D16+BPCC!D16+Delgado!D16+CentLATCC!D16+Fletcher!D16+LDCC!D16+Northshore!D16+Nunez!D16+RPCC!D16+SLCC!D16+Sowela!D16+LTC!D16</f>
        <v>0</v>
      </c>
      <c r="E16" s="348">
        <f>IF(ISBLANK(D16),"  ",IF(F16&gt;0,D16/F16,IF(D16&gt;0,1,0)))</f>
        <v>0</v>
      </c>
      <c r="F16" s="344">
        <f t="shared" ref="F16:F39" si="2">D16+B16</f>
        <v>52473239</v>
      </c>
      <c r="G16" s="348">
        <f>IF(ISBLANK(F16),"  ",IF(F76&gt;0,F16/F76,IF(F16&gt;0,1,0)))</f>
        <v>8.9359687777172347E-2</v>
      </c>
      <c r="H16" s="349">
        <f>LCTCBoard!H16+Online!H16+BRCC!H16+BPCC!H16+Delgado!H16+CentLATCC!H16+Fletcher!H16+LDCC!H16+Northshore!H16+Nunez!H16+RPCC!H16+SLCC!H16+Sowela!H16+LTC!H16</f>
        <v>0</v>
      </c>
      <c r="I16" s="348">
        <f t="shared" ref="I16:I34" si="3">IF(ISBLANK(H16),"  ",IF(L16&gt;0,H16/L16,IF(H16&gt;0,1,0)))</f>
        <v>0</v>
      </c>
      <c r="J16" s="349">
        <f>LCTCBoard!J16+Online!J16+BRCC!J16+BPCC!J16+Delgado!J16+CentLATCC!J16+Fletcher!J16+LDCC!J16+Northshore!J16+Nunez!J16+RPCC!J16+SLCC!J16+Sowela!J16+LTC!J16</f>
        <v>0</v>
      </c>
      <c r="K16" s="348">
        <f t="shared" ref="K16:K34" si="4">IF(ISBLANK(J16),"  ",IF(L16&gt;0,J16/L16,IF(J16&gt;0,1,0)))</f>
        <v>0</v>
      </c>
      <c r="L16" s="344">
        <f t="shared" si="1"/>
        <v>0</v>
      </c>
      <c r="M16" s="350">
        <f>IF(ISBLANK(L16),"  ",IF(L76&gt;0,L16/L76,IF(L16&gt;0,1,0)))</f>
        <v>0</v>
      </c>
      <c r="N16" s="35"/>
    </row>
    <row r="17" spans="1:14" s="11" customFormat="1" ht="44.25" x14ac:dyDescent="0.55000000000000004">
      <c r="A17" s="68" t="s">
        <v>16</v>
      </c>
      <c r="B17" s="9">
        <f>LCTCBoard!B17+Online!B17+BRCC!B17+BPCC!B17+Delgado!B17+CentLATCC!B17+Fletcher!B17+LDCC!B17+Northshore!B17+Nunez!B17+RPCC!B17+SLCC!B17+Sowela!B17+LTC!B17</f>
        <v>5231916</v>
      </c>
      <c r="C17" s="58">
        <f t="shared" si="0"/>
        <v>1</v>
      </c>
      <c r="D17" s="53">
        <f>LCTCBoard!D17+Online!D17+BRCC!D17+BPCC!D17+Delgado!D17+CentLATCC!D17+Fletcher!D17+LDCC!D17+Northshore!D17+Nunez!D17+RPCC!D17+SLCC!D17+Sowela!D17+LTC!D17</f>
        <v>0</v>
      </c>
      <c r="E17" s="54">
        <f t="shared" ref="E17:E34" si="5">IF(ISBLANK(D17),"  ",IF(F17&gt;0,D17/F17,IF(D17&gt;0,1,0)))</f>
        <v>0</v>
      </c>
      <c r="F17" s="44">
        <f t="shared" si="2"/>
        <v>5231916</v>
      </c>
      <c r="G17" s="62">
        <f>IF(ISBLANK(F17),"  ",IF(F76&gt;0,F17/F76,IF(F17&gt;0,1,0)))</f>
        <v>8.9097297812393943E-3</v>
      </c>
      <c r="H17" s="9">
        <f>LCTCBoard!H17+Online!H17+BRCC!H17+BPCC!H17+Delgado!H17+CentLATCC!H17+Fletcher!H17+LDCC!H17+Northshore!H17+Nunez!H17+RPCC!H17+SLCC!H17+Sowela!H17+LTC!H17</f>
        <v>5445890</v>
      </c>
      <c r="I17" s="58">
        <f t="shared" si="3"/>
        <v>1</v>
      </c>
      <c r="J17" s="53">
        <f>LCTCBoard!J17+Online!J17+BRCC!J17+BPCC!J17+Delgado!J17+CentLATCC!J17+Fletcher!J17+LDCC!J17+Northshore!J17+Nunez!J17+RPCC!J17+SLCC!J17+Sowela!J17+LTC!J17</f>
        <v>0</v>
      </c>
      <c r="K17" s="60">
        <f t="shared" si="4"/>
        <v>0</v>
      </c>
      <c r="L17" s="44">
        <f t="shared" si="1"/>
        <v>5445890</v>
      </c>
      <c r="M17" s="62">
        <f>IF(ISBLANK(L17),"  ",IF(L76&gt;0,L17/L76,IF(L17&gt;0,1,0)))</f>
        <v>8.9849784394385752E-3</v>
      </c>
      <c r="N17" s="35"/>
    </row>
    <row r="18" spans="1:14" s="11" customFormat="1" ht="44.25" x14ac:dyDescent="0.55000000000000004">
      <c r="A18" s="68" t="s">
        <v>17</v>
      </c>
      <c r="B18" s="9">
        <f>LCTCBoard!B18+Online!B18+BRCC!B18+BPCC!B18+Delgado!B18+CentLATCC!B18+Fletcher!B18+LDCC!B18+Northshore!B18+Nunez!B18+RPCC!B18+SLCC!B18+Sowela!B18+LTC!B18</f>
        <v>0</v>
      </c>
      <c r="C18" s="58">
        <f t="shared" si="0"/>
        <v>0</v>
      </c>
      <c r="D18" s="53">
        <f>LCTCBoard!D18+Online!D18+BRCC!D18+BPCC!D18+Delgado!D18+CentLATCC!D18+Fletcher!D18+LDCC!D18+Northshore!D18+Nunez!D18+RPCC!D18+SLCC!D18+Sowela!D18+LTC!D18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LCTCBoard!H18+Online!H18+BRCC!H18+BPCC!H18+Delgado!H18+CentLATCC!H18+Fletcher!H18+LDCC!H18+Northshore!H18+Nunez!H18+RPCC!H18+SLCC!H18+Sowela!H18+LTC!H18</f>
        <v>0</v>
      </c>
      <c r="I18" s="58">
        <f t="shared" si="3"/>
        <v>0</v>
      </c>
      <c r="J18" s="53">
        <f>LCTCBoard!J18+Online!J18+BRCC!J18+BPCC!J18+Delgado!J18+CentLATCC!J18+Fletcher!J18+LDCC!J18+Northshore!J18+Nunez!J18+RPCC!J18+SLCC!J18+Sowela!J18+LTC!J18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35"/>
    </row>
    <row r="19" spans="1:14" s="11" customFormat="1" ht="44.25" x14ac:dyDescent="0.55000000000000004">
      <c r="A19" s="68" t="s">
        <v>18</v>
      </c>
      <c r="B19" s="9">
        <f>LCTCBoard!B19+Online!B19+BRCC!B19+BPCC!B19+Delgado!B19+CentLATCC!B19+Fletcher!B19+LDCC!B19+Northshore!B19+Nunez!B19+RPCC!B19+SLCC!B19+Sowela!B19+LTC!B19</f>
        <v>136076</v>
      </c>
      <c r="C19" s="58">
        <f t="shared" si="0"/>
        <v>1</v>
      </c>
      <c r="D19" s="53">
        <f>LCTCBoard!D19+Online!D19+BRCC!D19+BPCC!D19+Delgado!D19+CentLATCC!D19+Fletcher!D19+LDCC!D19+Northshore!D19+Nunez!D19+RPCC!D19+SLCC!D19+Sowela!D19+LTC!D19</f>
        <v>0</v>
      </c>
      <c r="E19" s="54">
        <f t="shared" si="5"/>
        <v>0</v>
      </c>
      <c r="F19" s="44">
        <f t="shared" si="2"/>
        <v>136076</v>
      </c>
      <c r="G19" s="62">
        <f>IF(ISBLANK(F19),"  ",IF(F76&gt;0,F19/F76,IF(F19&gt;0,1,0)))</f>
        <v>2.3173162369425116E-4</v>
      </c>
      <c r="H19" s="9">
        <f>LCTCBoard!H19+Online!H19+BRCC!H19+BPCC!H19+Delgado!H19+CentLATCC!H19+Fletcher!H19+LDCC!H19+Northshore!H19+Nunez!H19+RPCC!H19+SLCC!H19+Sowela!H19+LTC!H19</f>
        <v>132411</v>
      </c>
      <c r="I19" s="58">
        <f t="shared" si="3"/>
        <v>1</v>
      </c>
      <c r="J19" s="53">
        <f>LCTCBoard!J19+Online!J19+BRCC!J19+BPCC!J19+Delgado!J19+CentLATCC!J19+Fletcher!J19+LDCC!J19+Northshore!J19+Nunez!J19+RPCC!J19+SLCC!J19+Sowela!J19+LTC!J19</f>
        <v>0</v>
      </c>
      <c r="K19" s="60">
        <f t="shared" si="4"/>
        <v>0</v>
      </c>
      <c r="L19" s="44">
        <f t="shared" si="1"/>
        <v>132411</v>
      </c>
      <c r="M19" s="62">
        <f>IF(ISBLANK(L19),"  ",IF(L76&gt;0,L19/L76,IF(L19&gt;0,1,0)))</f>
        <v>2.1846015621771671E-4</v>
      </c>
      <c r="N19" s="35"/>
    </row>
    <row r="20" spans="1:14" s="11" customFormat="1" ht="44.25" x14ac:dyDescent="0.55000000000000004">
      <c r="A20" s="68" t="s">
        <v>19</v>
      </c>
      <c r="B20" s="9">
        <f>LCTCBoard!B20+Online!B20+BRCC!B20+BPCC!B20+Delgado!B20+CentLATCC!B20+Fletcher!B20+LDCC!B20+Northshore!B20+Nunez!B20+RPCC!B20+SLCC!B20+Sowela!B20+LTC!B20</f>
        <v>291826</v>
      </c>
      <c r="C20" s="58">
        <f t="shared" si="0"/>
        <v>1</v>
      </c>
      <c r="D20" s="53">
        <f>LCTCBoard!D20+Online!D20+BRCC!D20+BPCC!D20+Delgado!D20+CentLATCC!D20+Fletcher!D20+LDCC!D20+Northshore!D20+Nunez!D20+RPCC!D20+SLCC!D20+Sowela!D20+LTC!D20</f>
        <v>0</v>
      </c>
      <c r="E20" s="54">
        <f t="shared" si="5"/>
        <v>0</v>
      </c>
      <c r="F20" s="44">
        <f>D20+B20</f>
        <v>291826</v>
      </c>
      <c r="G20" s="62">
        <f>IF(ISBLANK(F20),"  ",IF(F76&gt;0,F20/F76,IF(F20&gt;0,1,0)))</f>
        <v>4.9696723019635011E-4</v>
      </c>
      <c r="H20" s="9">
        <f>LCTCBoard!H20+Online!H20+BRCC!H20+BPCC!H20+Delgado!H20+CentLATCC!H20+Fletcher!H20+LDCC!H20+Northshore!H20+Nunez!H20+RPCC!H20+SLCC!H20+Sowela!H20+LTC!H20</f>
        <v>435225</v>
      </c>
      <c r="I20" s="58">
        <f t="shared" si="3"/>
        <v>1</v>
      </c>
      <c r="J20" s="53">
        <f>LCTCBoard!J20+Online!J20+BRCC!J20+BPCC!J20+Delgado!J20+CentLATCC!J20+Fletcher!J20+LDCC!J20+Northshore!J20+Nunez!J20+RPCC!J20+SLCC!J20+Sowela!J20+LTC!J20</f>
        <v>0</v>
      </c>
      <c r="K20" s="60">
        <f t="shared" si="4"/>
        <v>0</v>
      </c>
      <c r="L20" s="44">
        <f t="shared" si="1"/>
        <v>435225</v>
      </c>
      <c r="M20" s="62">
        <f>IF(ISBLANK(L20),"  ",IF(L76&gt;0,L20/L76,IF(L20&gt;0,1,0)))</f>
        <v>7.1806210579072557E-4</v>
      </c>
      <c r="N20" s="35"/>
    </row>
    <row r="21" spans="1:14" s="11" customFormat="1" ht="44.25" x14ac:dyDescent="0.55000000000000004">
      <c r="A21" s="68" t="s">
        <v>20</v>
      </c>
      <c r="B21" s="9">
        <f>LCTCBoard!B21+Online!B21+BRCC!B21+BPCC!B21+Delgado!B21+CentLATCC!B21+Fletcher!B21+LDCC!B21+Northshore!B21+Nunez!B21+RPCC!B21+SLCC!B21+Sowela!B21+LTC!B21</f>
        <v>0</v>
      </c>
      <c r="C21" s="58">
        <f t="shared" si="0"/>
        <v>0</v>
      </c>
      <c r="D21" s="53">
        <f>LCTCBoard!D21+Online!D21+BRCC!D21+BPCC!D21+Delgado!D21+CentLATCC!D21+Fletcher!D21+LDCC!D21+Northshore!D21+Nunez!D21+RPCC!D21+SLCC!D21+Sowela!D21+LTC!D21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LCTCBoard!H21+Online!H21+BRCC!H21+BPCC!H21+Delgado!H21+CentLATCC!H21+Fletcher!H21+LDCC!H21+Northshore!H21+Nunez!H21+RPCC!H21+SLCC!H21+Sowela!H21+LTC!H21</f>
        <v>0</v>
      </c>
      <c r="I21" s="58">
        <f t="shared" si="3"/>
        <v>0</v>
      </c>
      <c r="J21" s="53">
        <f>LCTCBoard!J21+Online!J21+BRCC!J21+BPCC!J21+Delgado!J21+CentLATCC!J21+Fletcher!J21+LDCC!J21+Northshore!J21+Nunez!J21+RPCC!J21+SLCC!J21+Sowela!J21+LTC!J21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35"/>
    </row>
    <row r="22" spans="1:14" s="11" customFormat="1" ht="44.25" x14ac:dyDescent="0.55000000000000004">
      <c r="A22" s="68" t="s">
        <v>21</v>
      </c>
      <c r="B22" s="9">
        <f>LCTCBoard!B22+Online!B22+BRCC!B22+BPCC!B22+Delgado!B22+CentLATCC!B22+Fletcher!B22+LDCC!B22+Northshore!B22+Nunez!B22+RPCC!B22+SLCC!B22+Sowela!B22+LTC!B22</f>
        <v>0</v>
      </c>
      <c r="C22" s="58">
        <f t="shared" si="0"/>
        <v>0</v>
      </c>
      <c r="D22" s="53">
        <f>LCTCBoard!D22+Online!D22+BRCC!D22+BPCC!D22+Delgado!D22+CentLATCC!D22+Fletcher!D22+LDCC!D22+Northshore!D22+Nunez!D22+RPCC!D22+SLCC!D22+Sowela!D22+LTC!D22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LCTCBoard!H22+Online!H22+BRCC!H22+BPCC!H22+Delgado!H22+CentLATCC!H22+Fletcher!H22+LDCC!H22+Northshore!H22+Nunez!H22+RPCC!H22+SLCC!H22+Sowela!H22+LTC!H22</f>
        <v>0</v>
      </c>
      <c r="I22" s="58">
        <f t="shared" si="3"/>
        <v>0</v>
      </c>
      <c r="J22" s="53">
        <f>LCTCBoard!J22+Online!J22+BRCC!J22+BPCC!J22+Delgado!J22+CentLATCC!J22+Fletcher!J22+LDCC!J22+Northshore!J22+Nunez!J22+RPCC!J22+SLCC!J22+Sowela!J22+LTC!J22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35"/>
    </row>
    <row r="23" spans="1:14" s="11" customFormat="1" ht="44.25" x14ac:dyDescent="0.55000000000000004">
      <c r="A23" s="68" t="s">
        <v>22</v>
      </c>
      <c r="B23" s="9">
        <f>LCTCBoard!B23+Online!B23+BRCC!B23+BPCC!B23+Delgado!B23+CentLATCC!B23+Fletcher!B23+LDCC!B23+Northshore!B23+Nunez!B23+RPCC!B23+SLCC!B23+Sowela!B23+LTC!B23</f>
        <v>0</v>
      </c>
      <c r="C23" s="58">
        <f t="shared" si="0"/>
        <v>0</v>
      </c>
      <c r="D23" s="53">
        <f>LCTCBoard!D23+Online!D23+BRCC!D23+BPCC!D23+Delgado!D23+CentLATCC!D23+Fletcher!D23+LDCC!D23+Northshore!D23+Nunez!D23+RPCC!D23+SLCC!D23+Sowela!D23+LTC!D23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LCTCBoard!H23+Online!H23+BRCC!H23+BPCC!H23+Delgado!H23+CentLATCC!H23+Fletcher!H23+LDCC!H23+Northshore!H23+Nunez!H23+RPCC!H23+SLCC!H23+Sowela!H23+LTC!H23</f>
        <v>0</v>
      </c>
      <c r="I23" s="58">
        <f t="shared" si="3"/>
        <v>0</v>
      </c>
      <c r="J23" s="53">
        <f>LCTCBoard!J23+Online!J23+BRCC!J23+BPCC!J23+Delgado!J23+CentLATCC!J23+Fletcher!J23+LDCC!J23+Northshore!J23+Nunez!J23+RPCC!J23+SLCC!J23+Sowela!J23+LTC!J23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35"/>
    </row>
    <row r="24" spans="1:14" s="11" customFormat="1" ht="44.25" x14ac:dyDescent="0.55000000000000004">
      <c r="A24" s="68" t="s">
        <v>23</v>
      </c>
      <c r="B24" s="9">
        <f>LCTCBoard!B24+Online!B24+BRCC!B24+BPCC!B24+Delgado!B24+CentLATCC!B24+Fletcher!B24+LDCC!B24+Northshore!B24+Nunez!B24+RPCC!B24+SLCC!B24+Sowela!B24+LTC!B24</f>
        <v>0</v>
      </c>
      <c r="C24" s="58">
        <f t="shared" si="0"/>
        <v>0</v>
      </c>
      <c r="D24" s="53">
        <f>LCTCBoard!D24+Online!D24+BRCC!D24+BPCC!D24+Delgado!D24+CentLATCC!D24+Fletcher!D24+LDCC!D24+Northshore!D24+Nunez!D24+RPCC!D24+SLCC!D24+Sowela!D24+LTC!D24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LCTCBoard!H24+Online!H24+BRCC!H24+BPCC!H24+Delgado!H24+CentLATCC!H24+Fletcher!H24+LDCC!H24+Northshore!H24+Nunez!H24+RPCC!H24+SLCC!H24+Sowela!H24+LTC!H24</f>
        <v>0</v>
      </c>
      <c r="I24" s="58">
        <f t="shared" si="3"/>
        <v>0</v>
      </c>
      <c r="J24" s="53">
        <f>LCTCBoard!J24+Online!J24+BRCC!J24+BPCC!J24+Delgado!J24+CentLATCC!J24+Fletcher!J24+LDCC!J24+Northshore!J24+Nunez!J24+RPCC!J24+SLCC!J24+Sowela!J24+LTC!J24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35"/>
    </row>
    <row r="25" spans="1:14" s="11" customFormat="1" ht="44.25" x14ac:dyDescent="0.55000000000000004">
      <c r="A25" s="68" t="s">
        <v>24</v>
      </c>
      <c r="B25" s="9">
        <f>LCTCBoard!B25+Online!B25+BRCC!B25+BPCC!B25+Delgado!B25+CentLATCC!B25+Fletcher!B25+LDCC!B25+Northshore!B25+Nunez!B25+RPCC!B25+SLCC!B25+Sowela!B25+LTC!B25</f>
        <v>0</v>
      </c>
      <c r="C25" s="58">
        <f t="shared" si="0"/>
        <v>0</v>
      </c>
      <c r="D25" s="53">
        <f>LCTCBoard!D25+Online!D25+BRCC!D25+BPCC!D25+Delgado!D25+CentLATCC!D25+Fletcher!D25+LDCC!D25+Northshore!D25+Nunez!D25+RPCC!D25+SLCC!D25+Sowela!D25+LTC!D25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LCTCBoard!H25+Online!H25+BRCC!H25+BPCC!H25+Delgado!H25+CentLATCC!H25+Fletcher!H25+LDCC!H25+Northshore!H25+Nunez!H25+RPCC!H25+SLCC!H25+Sowela!H25+LTC!H25</f>
        <v>0</v>
      </c>
      <c r="I25" s="58">
        <f t="shared" si="3"/>
        <v>0</v>
      </c>
      <c r="J25" s="53">
        <f>LCTCBoard!J25+Online!J25+BRCC!J25+BPCC!J25+Delgado!J25+CentLATCC!J25+Fletcher!J25+LDCC!J25+Northshore!J25+Nunez!J25+RPCC!J25+SLCC!J25+Sowela!J25+LTC!J25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35"/>
    </row>
    <row r="26" spans="1:14" s="11" customFormat="1" ht="44.25" x14ac:dyDescent="0.55000000000000004">
      <c r="A26" s="68" t="s">
        <v>25</v>
      </c>
      <c r="B26" s="9">
        <f>LCTCBoard!B26+Online!B26+BRCC!B26+BPCC!B26+Delgado!B26+CentLATCC!B26+Fletcher!B26+LDCC!B26+Northshore!B26+Nunez!B26+RPCC!B26+SLCC!B26+Sowela!B26+LTC!B26</f>
        <v>0</v>
      </c>
      <c r="C26" s="58">
        <f t="shared" si="0"/>
        <v>0</v>
      </c>
      <c r="D26" s="53">
        <f>LCTCBoard!D26+Online!D26+BRCC!D26+BPCC!D26+Delgado!D26+CentLATCC!D26+Fletcher!D26+LDCC!D26+Northshore!D26+Nunez!D26+RPCC!D26+SLCC!D26+Sowela!D26+LTC!D26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LCTCBoard!H26+Online!H26+BRCC!H26+BPCC!H26+Delgado!H26+CentLATCC!H26+Fletcher!H26+LDCC!H26+Northshore!H26+Nunez!H26+RPCC!H26+SLCC!H26+Sowela!H26+LTC!H26</f>
        <v>0</v>
      </c>
      <c r="I26" s="58">
        <f t="shared" si="3"/>
        <v>0</v>
      </c>
      <c r="J26" s="53">
        <f>LCTCBoard!J26+Online!J26+BRCC!J26+BPCC!J26+Delgado!J26+CentLATCC!J26+Fletcher!J26+LDCC!J26+Northshore!J26+Nunez!J26+RPCC!J26+SLCC!J26+Sowela!J26+LTC!J26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35"/>
    </row>
    <row r="27" spans="1:14" s="11" customFormat="1" ht="44.25" x14ac:dyDescent="0.55000000000000004">
      <c r="A27" s="68" t="s">
        <v>26</v>
      </c>
      <c r="B27" s="9">
        <f>LCTCBoard!B27+Online!B27+BRCC!B27+BPCC!B27+Delgado!B27+CentLATCC!B27+Fletcher!B27+LDCC!B27+Northshore!B27+Nunez!B27+RPCC!B27+SLCC!B27+Sowela!B27+LTC!B27</f>
        <v>0</v>
      </c>
      <c r="C27" s="58">
        <f t="shared" si="0"/>
        <v>0</v>
      </c>
      <c r="D27" s="53">
        <f>LCTCBoard!D27+Online!D27+BRCC!D27+BPCC!D27+Delgado!D27+CentLATCC!D27+Fletcher!D27+LDCC!D27+Northshore!D27+Nunez!D27+RPCC!D27+SLCC!D27+Sowela!D27+LTC!D27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LCTCBoard!H27+Online!H27+BRCC!H27+BPCC!H27+Delgado!H27+CentLATCC!H27+Fletcher!H27+LDCC!H27+Northshore!H27+Nunez!H27+RPCC!H27+SLCC!H27+Sowela!H27+LTC!H27</f>
        <v>0</v>
      </c>
      <c r="I27" s="58">
        <f t="shared" si="3"/>
        <v>0</v>
      </c>
      <c r="J27" s="53">
        <f>LCTCBoard!J27+Online!J27+BRCC!J27+BPCC!J27+Delgado!J27+CentLATCC!J27+Fletcher!J27+LDCC!J27+Northshore!J27+Nunez!J27+RPCC!J27+SLCC!J27+Sowela!J27+LTC!J27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35"/>
    </row>
    <row r="28" spans="1:14" s="11" customFormat="1" ht="44.25" x14ac:dyDescent="0.55000000000000004">
      <c r="A28" s="70" t="s">
        <v>27</v>
      </c>
      <c r="B28" s="9">
        <f>LCTCBoard!B28+Online!B28+BRCC!B28+BPCC!B28+Delgado!B28+CentLATCC!B28+Fletcher!B28+LDCC!B28+Northshore!B28+Nunez!B28+RPCC!B28+SLCC!B28+Sowela!B28+LTC!B28</f>
        <v>0</v>
      </c>
      <c r="C28" s="58">
        <f t="shared" si="0"/>
        <v>0</v>
      </c>
      <c r="D28" s="53">
        <f>LCTCBoard!D28+Online!D28+BRCC!D28+BPCC!D28+Delgado!D28+CentLATCC!D28+Fletcher!D28+LDCC!D28+Northshore!D28+Nunez!D28+RPCC!D28+SLCC!D28+Sowela!D28+LTC!D28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LCTCBoard!H28+Online!H28+BRCC!H28+BPCC!H28+Delgado!H28+CentLATCC!H28+Fletcher!H28+LDCC!H28+Northshore!H28+Nunez!H28+RPCC!H28+SLCC!H28+Sowela!H28+LTC!H28</f>
        <v>0</v>
      </c>
      <c r="I28" s="58">
        <f t="shared" si="3"/>
        <v>0</v>
      </c>
      <c r="J28" s="53">
        <f>LCTCBoard!J28+Online!J28+BRCC!J28+BPCC!J28+Delgado!J28+CentLATCC!J28+Fletcher!J28+LDCC!J28+Northshore!J28+Nunez!J28+RPCC!J28+SLCC!J28+Sowela!J28+LTC!J28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35"/>
    </row>
    <row r="29" spans="1:14" s="11" customFormat="1" ht="44.25" x14ac:dyDescent="0.55000000000000004">
      <c r="A29" s="70" t="s">
        <v>28</v>
      </c>
      <c r="B29" s="9">
        <f>LCTCBoard!B29+Online!B29+BRCC!B29+BPCC!B29+Delgado!B29+CentLATCC!B29+Fletcher!B29+LDCC!B29+Northshore!B29+Nunez!B29+RPCC!B29+SLCC!B29+Sowela!B29+LTC!B29</f>
        <v>10000000</v>
      </c>
      <c r="C29" s="58">
        <f t="shared" si="0"/>
        <v>0.9593369676855017</v>
      </c>
      <c r="D29" s="53">
        <f>LCTCBoard!D29+Online!D29+BRCC!D29+BPCC!D29+Delgado!D29+CentLATCC!D29+Fletcher!D29+LDCC!D29+Northshore!D29+Nunez!D29+RPCC!D29+SLCC!D29+Sowela!D29+LTC!D29</f>
        <v>423866</v>
      </c>
      <c r="E29" s="54">
        <f t="shared" si="5"/>
        <v>4.066303231449829E-2</v>
      </c>
      <c r="F29" s="44">
        <f t="shared" si="2"/>
        <v>10423866</v>
      </c>
      <c r="G29" s="62">
        <f>IF(ISBLANK(F29),"  ",IF(F76&gt;0,F29/F76,IF(F29&gt;0,1,0)))</f>
        <v>1.775139916922381E-2</v>
      </c>
      <c r="H29" s="9">
        <f>LCTCBoard!H29+Online!H29+BRCC!H29+BPCC!H29+Delgado!H29+CentLATCC!H29+Fletcher!H29+LDCC!H29+Northshore!H29+Nunez!H29+RPCC!H29+SLCC!H29+Sowela!H29+LTC!H29</f>
        <v>10000000</v>
      </c>
      <c r="I29" s="58">
        <f t="shared" si="3"/>
        <v>0.91743119266055051</v>
      </c>
      <c r="J29" s="53">
        <f>LCTCBoard!J29+Online!J29+BRCC!J29+BPCC!J29+Delgado!J29+CentLATCC!J29+Fletcher!J29+LDCC!J29+Northshore!J29+Nunez!J29+RPCC!J29+SLCC!J29+Sowela!J29+LTC!J29</f>
        <v>900000</v>
      </c>
      <c r="K29" s="60">
        <f t="shared" si="4"/>
        <v>8.2568807339449546E-2</v>
      </c>
      <c r="L29" s="44">
        <f t="shared" si="1"/>
        <v>10900000</v>
      </c>
      <c r="M29" s="62">
        <f>IF(ISBLANK(L29),"  ",IF(L76&gt;0,L29/L76,IF(L29&gt;0,1,0)))</f>
        <v>1.7983518761833323E-2</v>
      </c>
      <c r="N29" s="35"/>
    </row>
    <row r="30" spans="1:14" s="11" customFormat="1" ht="44.25" x14ac:dyDescent="0.55000000000000004">
      <c r="A30" s="70" t="s">
        <v>29</v>
      </c>
      <c r="B30" s="9">
        <f>LCTCBoard!B30+Online!B30+BRCC!B30+BPCC!B30+Delgado!B30+CentLATCC!B30+Fletcher!B30+LDCC!B30+Northshore!B30+Nunez!B30+RPCC!B30+SLCC!B30+Sowela!B30+LTC!B30</f>
        <v>0</v>
      </c>
      <c r="C30" s="58">
        <f t="shared" si="0"/>
        <v>0</v>
      </c>
      <c r="D30" s="53">
        <f>LCTCBoard!D30+Online!D30+BRCC!D30+BPCC!D30+Delgado!D30+CentLATCC!D30+Fletcher!D30+LDCC!D30+Northshore!D30+Nunez!D30+RPCC!D30+SLCC!D30+Sowela!D30+LTC!D30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",IF(F76&gt;0,F30/F76,IF(F30&gt;0,1,0)))</f>
        <v>0</v>
      </c>
      <c r="H30" s="9">
        <f>LCTCBoard!H30+Online!H30+BRCC!H30+BPCC!H30+Delgado!H30+CentLATCC!H30+Fletcher!H30+LDCC!H30+Northshore!H30+Nunez!H30+RPCC!H30+SLCC!H30+Sowela!H30+LTC!H30</f>
        <v>0</v>
      </c>
      <c r="I30" s="58">
        <f t="shared" si="3"/>
        <v>0</v>
      </c>
      <c r="J30" s="53">
        <f>LCTCBoard!J30+Online!J30+BRCC!J30+BPCC!J30+Delgado!J30+CentLATCC!J30+Fletcher!J30+LDCC!J30+Northshore!J30+Nunez!J30+RPCC!J30+SLCC!J30+Sowela!J30+LTC!J30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",IF(L76&gt;0,L30/L76,IF(L30&gt;0,1,0)))</f>
        <v>0</v>
      </c>
      <c r="N30" s="35"/>
    </row>
    <row r="31" spans="1:14" s="11" customFormat="1" ht="44.25" x14ac:dyDescent="0.55000000000000004">
      <c r="A31" s="70" t="s">
        <v>30</v>
      </c>
      <c r="B31" s="9">
        <f>LCTCBoard!B31+Online!B31+BRCC!B31+BPCC!B31+Delgado!B31+CentLATCC!B31+Fletcher!B31+LDCC!B31+Northshore!B31+Nunez!B31+RPCC!B31+SLCC!B31+Sowela!B31+LTC!B31</f>
        <v>325873</v>
      </c>
      <c r="C31" s="58">
        <f t="shared" si="0"/>
        <v>1</v>
      </c>
      <c r="D31" s="53">
        <f>LCTCBoard!D31+Online!D31+BRCC!D31+BPCC!D31+Delgado!D31+CentLATCC!D31+Fletcher!D31+LDCC!D31+Northshore!D31+Nunez!D31+RPCC!D31+SLCC!D31+Sowela!D31+LTC!D31</f>
        <v>0</v>
      </c>
      <c r="E31" s="54">
        <f>IF(ISBLANK(D31),"  ",IF(F31&gt;0,D31/F31,IF(D31&gt;0,1,0)))</f>
        <v>0</v>
      </c>
      <c r="F31" s="44">
        <f t="shared" si="2"/>
        <v>325873</v>
      </c>
      <c r="G31" s="62">
        <f>IF(ISBLANK(F31),"  ",IF(F76&gt;0,F31/F76,IF(F31&gt;0,1,0)))</f>
        <v>5.5494781892557619E-4</v>
      </c>
      <c r="H31" s="9">
        <f>LCTCBoard!H31+Online!H31+BRCC!H31+BPCC!H31+Delgado!H31+CentLATCC!H31+Fletcher!H31+LDCC!H31+Northshore!H31+Nunez!H31+RPCC!H31+SLCC!H31+Sowela!H31+LTC!H31</f>
        <v>319900</v>
      </c>
      <c r="I31" s="58">
        <f t="shared" si="3"/>
        <v>1</v>
      </c>
      <c r="J31" s="53">
        <f>LCTCBoard!J31+Online!J31+BRCC!J31+BPCC!J31+Delgado!J31+CentLATCC!J31+Fletcher!J31+LDCC!J31+Northshore!J31+Nunez!J31+RPCC!J31+SLCC!J31+Sowela!J31+LTC!J31</f>
        <v>0</v>
      </c>
      <c r="K31" s="60">
        <f>IF(ISBLANK(J31),"  ",IF(L31&gt;0,J31/L31,IF(J31&gt;0,1,0)))</f>
        <v>0</v>
      </c>
      <c r="L31" s="44">
        <f t="shared" si="1"/>
        <v>319900</v>
      </c>
      <c r="M31" s="62">
        <f>IF(ISBLANK(L31),"  ",IF(L76&gt;0,L31/L76,IF(L31&gt;0,1,0)))</f>
        <v>5.2779152769820924E-4</v>
      </c>
      <c r="N31" s="35"/>
    </row>
    <row r="32" spans="1:14" s="11" customFormat="1" ht="44.25" x14ac:dyDescent="0.55000000000000004">
      <c r="A32" s="70" t="s">
        <v>31</v>
      </c>
      <c r="B32" s="9">
        <f>LCTCBoard!B32+Online!B32+BRCC!B32+BPCC!B32+Delgado!B32+CentLATCC!B32+Fletcher!B32+LDCC!B32+Northshore!B32+Nunez!B32+RPCC!B32+SLCC!B32+Sowela!B32+LTC!B32</f>
        <v>0</v>
      </c>
      <c r="C32" s="58">
        <f t="shared" si="0"/>
        <v>0</v>
      </c>
      <c r="D32" s="53">
        <f>LCTCBoard!D32+Online!D32+BRCC!D32+BPCC!D32+Delgado!D32+CentLATCC!D32+Fletcher!D32+LDCC!D32+Northshore!D32+Nunez!D32+RPCC!D32+SLCC!D32+Sowela!D32+LTC!D32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",IF(F76&gt;0,F32/F76,IF(F32&gt;0,1,0)))</f>
        <v>0</v>
      </c>
      <c r="H32" s="9">
        <f>LCTCBoard!H32+Online!H32+BRCC!H32+BPCC!H32+Delgado!H32+CentLATCC!H32+Fletcher!H32+LDCC!H32+Northshore!H32+Nunez!H32+RPCC!H32+SLCC!H32+Sowela!H32+LTC!H32</f>
        <v>0</v>
      </c>
      <c r="I32" s="58">
        <f t="shared" si="3"/>
        <v>0</v>
      </c>
      <c r="J32" s="53">
        <f>LCTCBoard!J32+Online!J32+BRCC!J32+BPCC!J32+Delgado!J32+CentLATCC!J32+Fletcher!J32+LDCC!J32+Northshore!J32+Nunez!J32+RPCC!J32+SLCC!J32+Sowela!J32+LTC!J32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",IF(L76&gt;0,L32/L76,IF(L32&gt;0,1,0)))</f>
        <v>0</v>
      </c>
      <c r="N32" s="35"/>
    </row>
    <row r="33" spans="1:14" s="11" customFormat="1" ht="44.25" x14ac:dyDescent="0.55000000000000004">
      <c r="A33" s="131" t="s">
        <v>75</v>
      </c>
      <c r="B33" s="9">
        <f>LCTCBoard!B33+Online!B33+BRCC!B33+BPCC!B33+Delgado!B33+CentLATCC!B33+Fletcher!B33+LDCC!B33+Northshore!B33+Nunez!B33+RPCC!B33+SLCC!B33+Sowela!B33+LTC!B33</f>
        <v>0</v>
      </c>
      <c r="C33" s="58">
        <f>IF(ISBLANK(B33),"  ",IF(F33&gt;0,B33/F33,IF(B33&gt;0,1,0)))</f>
        <v>0</v>
      </c>
      <c r="D33" s="53">
        <f>LCTCBoard!D33+Online!D33+BRCC!D33+BPCC!D33+Delgado!D33+CentLATCC!D33+Fletcher!D33+LDCC!D33+Northshore!D33+Nunez!D33+RPCC!D33+SLCC!D33+Sowela!D33+LTC!D33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",IF(F76&gt;0,F33/F76,IF(F33&gt;0,1,0)))</f>
        <v>0</v>
      </c>
      <c r="H33" s="9">
        <f>LCTCBoard!H33+Online!H33+BRCC!H33+BPCC!H33+Delgado!H33+CentLATCC!H33+Fletcher!H33+LDCC!H33+Northshore!H33+Nunez!H33+RPCC!H33+SLCC!H33+Sowela!H33+LTC!H33</f>
        <v>0</v>
      </c>
      <c r="I33" s="58">
        <f>IF(ISBLANK(H33),"  ",IF(L33&gt;0,H33/L33,IF(H33&gt;0,1,0)))</f>
        <v>0</v>
      </c>
      <c r="J33" s="53">
        <f>LCTCBoard!J33+Online!J33+BRCC!J33+BPCC!J33+Delgado!J33+CentLATCC!J33+Fletcher!J33+LDCC!J33+Northshore!J33+Nunez!J33+RPCC!J33+SLCC!J33+Sowela!J33+LTC!J33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",IF(L76&gt;0,L33/L76,IF(L33&gt;0,1,0)))</f>
        <v>0</v>
      </c>
      <c r="N33" s="35"/>
    </row>
    <row r="34" spans="1:14" s="11" customFormat="1" ht="44.25" x14ac:dyDescent="0.55000000000000004">
      <c r="A34" s="70" t="s">
        <v>32</v>
      </c>
      <c r="B34" s="9">
        <f>LCTCBoard!B34+Online!B34+BRCC!B34+BPCC!B34+Delgado!B34+CentLATCC!B34+Fletcher!B34+LDCC!B34+Northshore!B34+Nunez!B34+RPCC!B34+SLCC!B34+Sowela!B34+LTC!B34</f>
        <v>0</v>
      </c>
      <c r="C34" s="58">
        <f t="shared" si="0"/>
        <v>0</v>
      </c>
      <c r="D34" s="53">
        <f>LCTCBoard!D34+Online!D34+BRCC!D34+BPCC!D34+Delgado!D34+CentLATCC!D34+Fletcher!D34+LDCC!D34+Northshore!D34+Nunez!D34+RPCC!D34+SLCC!D34+Sowela!D34+LTC!D34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LCTCBoard!H34+Online!H34+BRCC!H34+BPCC!H34+Delgado!H34+CentLATCC!H34+Fletcher!H34+LDCC!H34+Northshore!H34+Nunez!H34+RPCC!H34+SLCC!H34+Sowela!H34+LTC!H34</f>
        <v>0</v>
      </c>
      <c r="I34" s="58">
        <f t="shared" si="3"/>
        <v>0</v>
      </c>
      <c r="J34" s="53">
        <f>LCTCBoard!J34+Online!J34+BRCC!J34+BPCC!J34+Delgado!J34+CentLATCC!J34+Fletcher!J34+LDCC!J34+Northshore!J34+Nunez!J34+RPCC!J34+SLCC!J34+Sowela!J34+LTC!J34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35"/>
    </row>
    <row r="35" spans="1:14" s="11" customFormat="1" ht="45" x14ac:dyDescent="0.6">
      <c r="A35" s="71" t="s">
        <v>33</v>
      </c>
      <c r="B35" s="136"/>
      <c r="C35" s="73" t="s">
        <v>4</v>
      </c>
      <c r="D35" s="139"/>
      <c r="E35" s="74" t="s">
        <v>4</v>
      </c>
      <c r="F35" s="44"/>
      <c r="G35" s="75" t="s">
        <v>4</v>
      </c>
      <c r="H35" s="136"/>
      <c r="I35" s="73" t="s">
        <v>4</v>
      </c>
      <c r="J35" s="139"/>
      <c r="K35" s="74" t="s">
        <v>4</v>
      </c>
      <c r="L35" s="44"/>
      <c r="M35" s="75" t="s">
        <v>4</v>
      </c>
      <c r="N35" s="35"/>
    </row>
    <row r="36" spans="1:14" s="11" customFormat="1" ht="44.25" x14ac:dyDescent="0.55000000000000004">
      <c r="A36" s="66" t="s">
        <v>34</v>
      </c>
      <c r="B36" s="9">
        <f>LCTCBoard!B36+Online!B36+BRCC!B36+BPCC!B36+Delgado!B36+CentLATCC!B36+Fletcher!B36+LDCC!B36+Northshore!B36+Nunez!B36+RPCC!B36+SLCC!B36+Sowela!B36+LTC!B36</f>
        <v>0</v>
      </c>
      <c r="C36" s="58">
        <f t="shared" si="0"/>
        <v>0</v>
      </c>
      <c r="D36" s="53">
        <f>LCTCBoard!D36+Online!D36+BRCC!D36+BPCC!D36+Delgado!D36+CentLATCC!D36+Fletcher!D36+LDCC!D36+Northshore!D36+Nunez!D36+RPCC!D36+SLCC!D36+Sowela!D36+LTC!D36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LCTCBoard!H36+Online!H36+BRCC!H36+BPCC!H36+Delgado!H36+CentLATCC!H36+Fletcher!H36+LDCC!H36+Northshore!H36+Nunez!H36+RPCC!H36+SLCC!H36+Sowela!H36+LTC!H36</f>
        <v>0</v>
      </c>
      <c r="I36" s="58">
        <f>IF(ISBLANK(H36),"  ",IF(L36&gt;0,H36/L36,IF(H36&gt;0,1,0)))</f>
        <v>0</v>
      </c>
      <c r="J36" s="53">
        <f>LCTCBoard!J36+Online!J36+BRCC!J36+BPCC!J36+Delgado!J36+CentLATCC!J36+Fletcher!J36+LDCC!J36+Northshore!J36+Nunez!J36+RPCC!J36+SLCC!J36+Sowela!J36+LTC!J36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35"/>
    </row>
    <row r="37" spans="1:14" s="11" customFormat="1" ht="45" x14ac:dyDescent="0.6">
      <c r="A37" s="71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35"/>
    </row>
    <row r="38" spans="1:14" s="11" customFormat="1" ht="44.25" x14ac:dyDescent="0.55000000000000004">
      <c r="A38" s="68" t="s">
        <v>34</v>
      </c>
      <c r="B38" s="9">
        <f>LCTCBoard!B38+Online!B38+BRCC!B38+BPCC!B38+Delgado!B38+CentLATCC!B38+Fletcher!B38+LDCC!B38+Northshore!B38+Nunez!B38+RPCC!B38+SLCC!B38+Sowela!B38+LTC!B38</f>
        <v>0</v>
      </c>
      <c r="C38" s="58">
        <f t="shared" si="0"/>
        <v>0</v>
      </c>
      <c r="D38" s="53">
        <f>LCTCBoard!D38+Online!D38+BRCC!D38+BPCC!D38+Delgado!D38+CentLATCC!D38+Fletcher!D38+LDCC!D38+Northshore!D38+Nunez!D38+RPCC!D38+SLCC!D38+Sowela!D38+LTC!D38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LCTCBoard!H38+Online!H38+BRCC!H38+BPCC!H38+Delgado!H38+CentLATCC!H38+Fletcher!H38+LDCC!H38+Northshore!H38+Nunez!H38+RPCC!H38+SLCC!H38+Sowela!H38+LTC!H38</f>
        <v>0</v>
      </c>
      <c r="I38" s="58">
        <f>IF(ISBLANK(H38),"  ",IF(L38&gt;0,H38/L38,IF(H38&gt;0,1,0)))</f>
        <v>0</v>
      </c>
      <c r="J38" s="53">
        <f>LCTCBoard!J38+Online!J38+BRCC!J38+BPCC!J38+Delgado!J38+CentLATCC!J38+Fletcher!J38+LDCC!J38+Northshore!J38+Nunez!J38+RPCC!J38+SLCC!J38+Sowela!J38+LTC!J38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35"/>
    </row>
    <row r="39" spans="1:14" s="11" customFormat="1" ht="44.25" x14ac:dyDescent="0.55000000000000004">
      <c r="A39" s="68" t="s">
        <v>36</v>
      </c>
      <c r="B39" s="76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76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35"/>
    </row>
    <row r="40" spans="1:14" s="85" customFormat="1" ht="45" x14ac:dyDescent="0.6">
      <c r="A40" s="71" t="s">
        <v>37</v>
      </c>
      <c r="B40" s="79">
        <f>B39+B38+B36+B34+B29+B28+B26+B27+B25+B24+B23+B22+B21+B20+B19+B18+B17+B16+B14+B13+B30+B31+B32</f>
        <v>131494433.12</v>
      </c>
      <c r="C40" s="80">
        <f t="shared" si="0"/>
        <v>0.99678690520702951</v>
      </c>
      <c r="D40" s="141">
        <f>D39+D38+D36+D34+D29+D28+D26+D27+D25+D24+D23+D22+D21+D20+D19+D18+D17+D16+D14+D13+D30+D31+D32</f>
        <v>423866</v>
      </c>
      <c r="E40" s="81">
        <f>IF(ISBLANK(D40),"  ",IF(F40&gt;0,D40/F40,IF(D40&gt;0,1,0)))</f>
        <v>3.2130947929705236E-3</v>
      </c>
      <c r="F40" s="79">
        <f>F39+F38+F36+F34+F29+F28+F26+F27+F25+F24+F23+F22+F21+F20+F19+F18+F17+F16+F14+F13+F30+F31+F32</f>
        <v>131918299.12</v>
      </c>
      <c r="G40" s="82">
        <f>IF(ISBLANK(F40),"  ",IF(F76&gt;0,F40/F76,IF(F40&gt;0,1,0)))</f>
        <v>0.22465123644185236</v>
      </c>
      <c r="H40" s="79">
        <f>H39+H38+H36+H34+H29+H28+H26+H27+H25+H24+H23+H22+H21+H20+H19+H18+H17+H16+H14+H13+H30+H31+H32</f>
        <v>132054754</v>
      </c>
      <c r="I40" s="80">
        <f>IF(ISBLANK(H40),"  ",IF(L40&gt;0,H40/L40,IF(H40&gt;0,1,0)))</f>
        <v>0.9932307798486093</v>
      </c>
      <c r="J40" s="141">
        <f>J39+J38+J36+J34+J29+J28+J26+J27+J25+J24+J23+J22+J21+J20+J19+J18+J17+J16+J14+J13+J30+J31+J32</f>
        <v>900000</v>
      </c>
      <c r="K40" s="83">
        <f>IF(ISBLANK(J40),"  ",IF(L40&gt;0,J40/L40,IF(J40&gt;0,1,0)))</f>
        <v>6.7692201513907509E-3</v>
      </c>
      <c r="L40" s="79">
        <f>L39+L38+L36+L34+L29+L28+L26+L27+L25+L24+L23+L22+L21+L20+L19+L18+L17+L16+L14+L13+L30+L31+L32</f>
        <v>132954754</v>
      </c>
      <c r="M40" s="82">
        <f>IF(ISBLANK(L40),"  ",IF(L76&gt;0,L40/L76,IF(L40&gt;0,1,0)))</f>
        <v>0.21935727642513156</v>
      </c>
      <c r="N40" s="84"/>
    </row>
    <row r="41" spans="1:14" s="11" customFormat="1" ht="45" x14ac:dyDescent="0.6">
      <c r="A41" s="86" t="s">
        <v>38</v>
      </c>
      <c r="B41" s="63"/>
      <c r="C41" s="73" t="s">
        <v>4</v>
      </c>
      <c r="D41" s="69"/>
      <c r="E41" s="74" t="s">
        <v>4</v>
      </c>
      <c r="F41" s="44"/>
      <c r="G41" s="75" t="s">
        <v>4</v>
      </c>
      <c r="H41" s="63"/>
      <c r="I41" s="73" t="s">
        <v>4</v>
      </c>
      <c r="J41" s="69"/>
      <c r="K41" s="74" t="s">
        <v>4</v>
      </c>
      <c r="L41" s="44"/>
      <c r="M41" s="75" t="s">
        <v>4</v>
      </c>
      <c r="N41" s="35"/>
    </row>
    <row r="42" spans="1:14" s="11" customFormat="1" ht="44.25" x14ac:dyDescent="0.55000000000000004">
      <c r="A42" s="21" t="s">
        <v>39</v>
      </c>
      <c r="B42" s="9">
        <f>LCTCBoard!B42+Online!B42+BRCC!B42+BPCC!B42+Delgado!B42+CentLATCC!B42+Fletcher!B42+LDCC!B42+Northshore!B42+Nunez!B42+RPCC!B42+SLCC!B42+Sowela!B42+LTC!B42</f>
        <v>0</v>
      </c>
      <c r="C42" s="52">
        <f t="shared" si="0"/>
        <v>0</v>
      </c>
      <c r="D42" s="53">
        <f>LCTCBoard!D42+Online!D42+BRCC!D42+BPCC!D42+Delgado!D42+CentLATCC!D42+Fletcher!D42+LDCC!D42+Northshore!D42+Nunez!D42+RPCC!D42+SLCC!D42+Sowela!D42+LTC!D42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LCTCBoard!H42+Online!H42+BRCC!H42+BPCC!H42+Delgado!H42+CentLATCC!H42+Fletcher!H42+LDCC!H42+Northshore!H42+Nunez!H42+RPCC!H42+SLCC!H42+Sowela!H42+LTC!H42</f>
        <v>0</v>
      </c>
      <c r="I42" s="52">
        <f t="shared" ref="I42:I48" si="7">IF(ISBLANK(H42),"  ",IF(L42&gt;0,H42/L42,IF(H42&gt;0,1,0)))</f>
        <v>0</v>
      </c>
      <c r="J42" s="53">
        <f>LCTCBoard!J42+Online!J42+BRCC!J42+BPCC!J42+Delgado!J42+CentLATCC!J42+Fletcher!J42+LDCC!J42+Northshore!J42+Nunez!J42+RPCC!J42+SLCC!J42+Sowela!J42+LTC!J42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35"/>
    </row>
    <row r="43" spans="1:14" s="11" customFormat="1" ht="44.25" x14ac:dyDescent="0.55000000000000004">
      <c r="A43" s="88" t="s">
        <v>40</v>
      </c>
      <c r="B43" s="9">
        <f>LCTCBoard!B43+Online!B43+BRCC!B43+BPCC!B43+Delgado!B43+CentLATCC!B43+Fletcher!B43+LDCC!B43+Northshore!B43+Nunez!B43+RPCC!B43+SLCC!B43+Sowela!B43+LTC!B43</f>
        <v>0</v>
      </c>
      <c r="C43" s="58">
        <f t="shared" si="0"/>
        <v>0</v>
      </c>
      <c r="D43" s="53">
        <f>LCTCBoard!D43+Online!D43+BRCC!D43+BPCC!D43+Delgado!D43+CentLATCC!D43+Fletcher!D43+LDCC!D43+Northshore!D43+Nunez!D43+RPCC!D43+SLCC!D43+Sowela!D43+LTC!D43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LCTCBoard!H43+Online!H43+BRCC!H43+BPCC!H43+Delgado!H43+CentLATCC!H43+Fletcher!H43+LDCC!H43+Northshore!H43+Nunez!H43+RPCC!H43+SLCC!H43+Sowela!H43+LTC!H43</f>
        <v>0</v>
      </c>
      <c r="I43" s="58">
        <f t="shared" si="7"/>
        <v>0</v>
      </c>
      <c r="J43" s="53">
        <f>LCTCBoard!J43+Online!J43+BRCC!J43+BPCC!J43+Delgado!J43+CentLATCC!J43+Fletcher!J43+LDCC!J43+Northshore!J43+Nunez!J43+RPCC!J43+SLCC!J43+Sowela!J43+LTC!J43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35"/>
    </row>
    <row r="44" spans="1:14" s="11" customFormat="1" ht="44.25" x14ac:dyDescent="0.55000000000000004">
      <c r="A44" s="89" t="s">
        <v>41</v>
      </c>
      <c r="B44" s="9">
        <f>LCTCBoard!B44+Online!B44+BRCC!B44+BPCC!B44+Delgado!B44+CentLATCC!B44+Fletcher!B44+LDCC!B44+Northshore!B44+Nunez!B44+RPCC!B44+SLCC!B44+Sowela!B44+LTC!B44</f>
        <v>0</v>
      </c>
      <c r="C44" s="58">
        <f t="shared" si="0"/>
        <v>0</v>
      </c>
      <c r="D44" s="53">
        <f>LCTCBoard!D44+Online!D44+BRCC!D44+BPCC!D44+Delgado!D44+CentLATCC!D44+Fletcher!D44+LDCC!D44+Northshore!D44+Nunez!D44+RPCC!D44+SLCC!D44+Sowela!D44+LTC!D44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LCTCBoard!H44+Online!H44+BRCC!H44+BPCC!H44+Delgado!H44+CentLATCC!H44+Fletcher!H44+LDCC!H44+Northshore!H44+Nunez!H44+RPCC!H44+SLCC!H44+Sowela!H44+LTC!H44</f>
        <v>0</v>
      </c>
      <c r="I44" s="58">
        <f t="shared" si="7"/>
        <v>0</v>
      </c>
      <c r="J44" s="53">
        <f>LCTCBoard!J44+Online!J44+BRCC!J44+BPCC!J44+Delgado!J44+CentLATCC!J44+Fletcher!J44+LDCC!J44+Northshore!J44+Nunez!J44+RPCC!J44+SLCC!J44+Sowela!J44+LTC!J44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35"/>
    </row>
    <row r="45" spans="1:14" s="11" customFormat="1" ht="44.25" x14ac:dyDescent="0.55000000000000004">
      <c r="A45" s="41" t="s">
        <v>42</v>
      </c>
      <c r="B45" s="9">
        <f>LCTCBoard!B45+Online!B45+BRCC!B45+BPCC!B45+Delgado!B45+CentLATCC!B45+Fletcher!B45+LDCC!B45+Northshore!B45+Nunez!B45+RPCC!B45+SLCC!B45+Sowela!B45+LTC!B45</f>
        <v>0</v>
      </c>
      <c r="C45" s="58">
        <f t="shared" si="0"/>
        <v>0</v>
      </c>
      <c r="D45" s="53">
        <f>LCTCBoard!D45+Online!D45+BRCC!D45+BPCC!D45+Delgado!D45+CentLATCC!D45+Fletcher!D45+LDCC!D45+Northshore!D45+Nunez!D45+RPCC!D45+SLCC!D45+Sowela!D45+LTC!D45</f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9">
        <f>LCTCBoard!H45+Online!H45+BRCC!H45+BPCC!H45+Delgado!H45+CentLATCC!H45+Fletcher!H45+LDCC!H45+Northshore!H45+Nunez!H45+RPCC!H45+SLCC!H45+Sowela!H45+LTC!H45</f>
        <v>0</v>
      </c>
      <c r="I45" s="58">
        <f t="shared" si="7"/>
        <v>0</v>
      </c>
      <c r="J45" s="53">
        <f>LCTCBoard!J45+Online!J45+BRCC!J45+BPCC!J45+Delgado!J45+CentLATCC!J45+Fletcher!J45+LDCC!J45+Northshore!J45+Nunez!J45+RPCC!J45+SLCC!J45+Sowela!J45+LTC!J45</f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35"/>
    </row>
    <row r="46" spans="1:14" s="11" customFormat="1" ht="44.25" x14ac:dyDescent="0.55000000000000004">
      <c r="A46" s="88" t="s">
        <v>43</v>
      </c>
      <c r="B46" s="9">
        <f>LCTCBoard!B46+Online!B46+BRCC!B46+BPCC!B46+Delgado!B46+CentLATCC!B46+Fletcher!B46+LDCC!B46+Northshore!B46+Nunez!B46+RPCC!B46+SLCC!B46+Sowela!B46+LTC!B46</f>
        <v>0</v>
      </c>
      <c r="C46" s="58">
        <f t="shared" si="0"/>
        <v>0</v>
      </c>
      <c r="D46" s="53">
        <f>LCTCBoard!D46+Online!D46+BRCC!D46+BPCC!D46+Delgado!D46+CentLATCC!D46+Fletcher!D46+LDCC!D46+Northshore!D46+Nunez!D46+RPCC!D46+SLCC!D46+Sowela!D46+LTC!D46</f>
        <v>13430</v>
      </c>
      <c r="E46" s="60">
        <f t="shared" si="6"/>
        <v>1</v>
      </c>
      <c r="F46" s="78">
        <f>D46+B46</f>
        <v>13430</v>
      </c>
      <c r="G46" s="62">
        <f>IF(ISBLANK(F46),"  ",IF(F76&gt;0,F46/F76,IF(F46&gt;0,1,0)))</f>
        <v>2.2870717144932193E-5</v>
      </c>
      <c r="H46" s="9">
        <f>LCTCBoard!H46+Online!H46+BRCC!H46+BPCC!H46+Delgado!H46+CentLATCC!H46+Fletcher!H46+LDCC!H46+Northshore!H46+Nunez!H46+RPCC!H46+SLCC!H46+Sowela!H46+LTC!H46</f>
        <v>0</v>
      </c>
      <c r="I46" s="58">
        <f t="shared" si="7"/>
        <v>0</v>
      </c>
      <c r="J46" s="53">
        <f>LCTCBoard!J46+Online!J46+BRCC!J46+BPCC!J46+Delgado!J46+CentLATCC!J46+Fletcher!J46+LDCC!J46+Northshore!J46+Nunez!J46+RPCC!J46+SLCC!J46+Sowela!J46+LTC!J46</f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35"/>
    </row>
    <row r="47" spans="1:14" s="85" customFormat="1" ht="45" x14ac:dyDescent="0.6">
      <c r="A47" s="86" t="s">
        <v>44</v>
      </c>
      <c r="B47" s="143">
        <f>B46+B45+B44+B43+B42</f>
        <v>0</v>
      </c>
      <c r="C47" s="80">
        <f t="shared" si="0"/>
        <v>0</v>
      </c>
      <c r="D47" s="144">
        <f>D46+D45+D44+D43+D42</f>
        <v>13430</v>
      </c>
      <c r="E47" s="83">
        <f t="shared" si="6"/>
        <v>1</v>
      </c>
      <c r="F47" s="92">
        <f>F46+F45+F44+F43+F42</f>
        <v>13430</v>
      </c>
      <c r="G47" s="82">
        <f>IF(ISBLANK(F47),"  ",IF(F76&gt;0,F47/F76,IF(F47&gt;0,1,0)))</f>
        <v>2.2870717144932193E-5</v>
      </c>
      <c r="H47" s="143">
        <f>H46+H45+H44+H43+H42</f>
        <v>0</v>
      </c>
      <c r="I47" s="80">
        <f t="shared" si="7"/>
        <v>0</v>
      </c>
      <c r="J47" s="144">
        <f>J46+J45+J44+J43+J42</f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84"/>
    </row>
    <row r="48" spans="1:14" s="85" customFormat="1" ht="45" x14ac:dyDescent="0.6">
      <c r="A48" s="93" t="s">
        <v>45</v>
      </c>
      <c r="B48" s="133">
        <f>LCTCBoard!B48+Online!B48+BRCC!B48+BPCC!B48+Delgado!B48+CentLATCC!B48+Fletcher!B48+LDCC!B48+Northshore!B48+Nunez!B48+RPCC!B48+SLCC!B48+Sowela!B48+LTC!B48</f>
        <v>0</v>
      </c>
      <c r="C48" s="80">
        <f t="shared" si="0"/>
        <v>0</v>
      </c>
      <c r="D48" s="142">
        <f>LCTCBoard!D48+Online!D48+BRCC!D48+BPCC!D48+Delgado!D48+CentLATCC!D48+Fletcher!D48+LDCC!D48+Northshore!D48+Nunez!D48+RPCC!D48+SLCC!D48+Sowela!D48+LTC!D48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LCTCBoard!H48+Online!H48+BRCC!H48+BPCC!H48+Delgado!H48+CentLATCC!H48+Fletcher!H48+LDCC!H48+Northshore!H48+Nunez!H48+RPCC!H48+SLCC!H48+Sowela!H48+LTC!H48</f>
        <v>0</v>
      </c>
      <c r="I48" s="80">
        <f t="shared" si="7"/>
        <v>0</v>
      </c>
      <c r="J48" s="142">
        <f>LCTCBoard!J48+Online!J48+BRCC!J48+BPCC!J48+Delgado!J48+CentLATCC!J48+Fletcher!J48+LDCC!J48+Northshore!J48+Nunez!J48+RPCC!J48+SLCC!J48+Sowela!J48+LTC!J48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84"/>
    </row>
    <row r="49" spans="1:14" s="11" customFormat="1" ht="45" x14ac:dyDescent="0.6">
      <c r="A49" s="24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35"/>
    </row>
    <row r="50" spans="1:14" s="11" customFormat="1" ht="44.25" x14ac:dyDescent="0.55000000000000004">
      <c r="A50" s="21" t="s">
        <v>47</v>
      </c>
      <c r="B50" s="9">
        <f>LCTCBoard!B50+Online!B50+BRCC!B50+BPCC!B50+Delgado!B50+CentLATCC!B50+Fletcher!B50+LDCC!B50+Northshore!B50+Nunez!B50+RPCC!B50+SLCC!B50+Sowela!B50+LTC!B50</f>
        <v>148174622.39999998</v>
      </c>
      <c r="C50" s="52">
        <f t="shared" si="0"/>
        <v>0.99043799863510873</v>
      </c>
      <c r="D50" s="53">
        <f>LCTCBoard!D50+Online!D50+BRCC!D50+BPCC!D50+Delgado!D50+CentLATCC!D50+Fletcher!D50+LDCC!D50+Northshore!D50+Nunez!D50+RPCC!D50+SLCC!D50+Sowela!D50+LTC!D50</f>
        <v>1430524.62</v>
      </c>
      <c r="E50" s="54">
        <f t="shared" ref="E50:E67" si="9">IF(ISBLANK(D50),"  ",IF(F50&gt;0,D50/F50,IF(D50&gt;0,1,0)))</f>
        <v>9.5620013648912774E-3</v>
      </c>
      <c r="F50" s="101">
        <f t="shared" ref="F50:F55" si="10">D50+B50</f>
        <v>149605147.01999998</v>
      </c>
      <c r="G50" s="56">
        <f>IF(ISBLANK(F50),"  ",IF(F76&gt;0,F50/F76,IF(F50&gt;0,1,0)))</f>
        <v>0.25477118398513887</v>
      </c>
      <c r="H50" s="9">
        <f>LCTCBoard!H50+Online!H50+BRCC!H50+BPCC!H50+Delgado!H50+CentLATCC!H50+Fletcher!H50+LDCC!H50+Northshore!H50+Nunez!H50+RPCC!H50+SLCC!H50+Sowela!H50+LTC!H50</f>
        <v>159310477.38000003</v>
      </c>
      <c r="I50" s="52">
        <f t="shared" ref="I50:I67" si="11">IF(ISBLANK(H50),"  ",IF(L50&gt;0,H50/L50,IF(H50&gt;0,1,0)))</f>
        <v>0.99894379770909636</v>
      </c>
      <c r="J50" s="53">
        <f>LCTCBoard!J50+Online!J50+BRCC!J50+BPCC!J50+Delgado!J50+CentLATCC!J50+Fletcher!J50+LDCC!J50+Northshore!J50+Nunez!J50+RPCC!J50+SLCC!J50+Sowela!J50+LTC!J50</f>
        <v>168442</v>
      </c>
      <c r="K50" s="54">
        <f t="shared" ref="K50:K67" si="12">IF(ISBLANK(J50),"  ",IF(L50&gt;0,J50/L50,IF(J50&gt;0,1,0)))</f>
        <v>1.0562022909036842E-3</v>
      </c>
      <c r="L50" s="101">
        <f t="shared" ref="L50:L66" si="13">J50+H50</f>
        <v>159478919.38000003</v>
      </c>
      <c r="M50" s="56">
        <f>IF(ISBLANK(L50),"  ",IF(L76&gt;0,L50/L76,IF(L50&gt;0,1,0)))</f>
        <v>0.26311854484285635</v>
      </c>
      <c r="N50" s="35"/>
    </row>
    <row r="51" spans="1:14" s="11" customFormat="1" ht="44.25" x14ac:dyDescent="0.55000000000000004">
      <c r="A51" s="41" t="s">
        <v>48</v>
      </c>
      <c r="B51" s="9">
        <f>LCTCBoard!B51+Online!B51+BRCC!B51+BPCC!B51+Delgado!B51+CentLATCC!B51+Fletcher!B51+LDCC!B51+Northshore!B51+Nunez!B51+RPCC!B51+SLCC!B51+Sowela!B51+LTC!B51</f>
        <v>4242737.5</v>
      </c>
      <c r="C51" s="58">
        <f t="shared" si="0"/>
        <v>1</v>
      </c>
      <c r="D51" s="53">
        <f>LCTCBoard!D51+Online!D51+BRCC!D51+BPCC!D51+Delgado!D51+CentLATCC!D51+Fletcher!D51+LDCC!D51+Northshore!D51+Nunez!D51+RPCC!D51+SLCC!D51+Sowela!D51+LTC!D51</f>
        <v>0</v>
      </c>
      <c r="E51" s="60">
        <f t="shared" si="9"/>
        <v>0</v>
      </c>
      <c r="F51" s="102">
        <f t="shared" si="10"/>
        <v>4242737.5</v>
      </c>
      <c r="G51" s="62">
        <f>IF(ISBLANK(F51),"  ",IF(F76&gt;0,F51/F76,IF(F51&gt;0,1,0)))</f>
        <v>7.2252009890317759E-3</v>
      </c>
      <c r="H51" s="9">
        <f>LCTCBoard!H51+Online!H51+BRCC!H51+BPCC!H51+Delgado!H51+CentLATCC!H51+Fletcher!H51+LDCC!H51+Northshore!H51+Nunez!H51+RPCC!H51+SLCC!H51+Sowela!H51+LTC!H51</f>
        <v>4511037.165</v>
      </c>
      <c r="I51" s="58">
        <f t="shared" si="11"/>
        <v>1</v>
      </c>
      <c r="J51" s="53">
        <f>LCTCBoard!J51+Online!J51+BRCC!J51+BPCC!J51+Delgado!J51+CentLATCC!J51+Fletcher!J51+LDCC!J51+Northshore!J51+Nunez!J51+RPCC!J51+SLCC!J51+Sowela!J51+LTC!J51</f>
        <v>0</v>
      </c>
      <c r="K51" s="60">
        <f t="shared" si="12"/>
        <v>0</v>
      </c>
      <c r="L51" s="102">
        <f t="shared" si="13"/>
        <v>4511037.165</v>
      </c>
      <c r="M51" s="62">
        <f>IF(ISBLANK(L51),"  ",IF(L76&gt;0,L51/L76,IF(L51&gt;0,1,0)))</f>
        <v>7.4425983020279729E-3</v>
      </c>
      <c r="N51" s="35"/>
    </row>
    <row r="52" spans="1:14" s="11" customFormat="1" ht="44.25" x14ac:dyDescent="0.55000000000000004">
      <c r="A52" s="103" t="s">
        <v>49</v>
      </c>
      <c r="B52" s="9">
        <f>LCTCBoard!B52+Online!B52+BRCC!B52+BPCC!B52+Delgado!B52+CentLATCC!B52+Fletcher!B52+LDCC!B52+Northshore!B52+Nunez!B52+RPCC!B52+SLCC!B52+Sowela!B52+LTC!B52</f>
        <v>0</v>
      </c>
      <c r="C52" s="58">
        <f t="shared" si="0"/>
        <v>0</v>
      </c>
      <c r="D52" s="53">
        <f>LCTCBoard!D52+Online!D52+BRCC!D52+BPCC!D52+Delgado!D52+CentLATCC!D52+Fletcher!D52+LDCC!D52+Northshore!D52+Nunez!D52+RPCC!D52+SLCC!D52+Sowela!D52+LTC!D52</f>
        <v>7787411.8799999999</v>
      </c>
      <c r="E52" s="60">
        <f t="shared" si="9"/>
        <v>1</v>
      </c>
      <c r="F52" s="106">
        <f t="shared" si="10"/>
        <v>7787411.8799999999</v>
      </c>
      <c r="G52" s="62">
        <f>IF(ISBLANK(F52),"  ",IF(F76&gt;0,F52/F76,IF(F52&gt;0,1,0)))</f>
        <v>1.3261630260503695E-2</v>
      </c>
      <c r="H52" s="9">
        <f>LCTCBoard!H52+Online!H52+BRCC!H52+BPCC!H52+Delgado!H52+CentLATCC!H52+Fletcher!H52+LDCC!H52+Northshore!H52+Nunez!H52+RPCC!H52+SLCC!H52+Sowela!H52+LTC!H52</f>
        <v>0</v>
      </c>
      <c r="I52" s="58">
        <f t="shared" si="11"/>
        <v>0</v>
      </c>
      <c r="J52" s="53">
        <f>LCTCBoard!J52+Online!J52+BRCC!J52+BPCC!J52+Delgado!J52+CentLATCC!J52+Fletcher!J52+LDCC!J52+Northshore!J52+Nunez!J52+RPCC!J52+SLCC!J52+Sowela!J52+LTC!J52</f>
        <v>8138550</v>
      </c>
      <c r="K52" s="60">
        <f t="shared" si="12"/>
        <v>1</v>
      </c>
      <c r="L52" s="106">
        <f t="shared" si="13"/>
        <v>8138550</v>
      </c>
      <c r="M52" s="62">
        <f>IF(ISBLANK(L52),"  ",IF(L76&gt;0,L52/L76,IF(L52&gt;0,1,0)))</f>
        <v>1.3427501524689779E-2</v>
      </c>
      <c r="N52" s="35"/>
    </row>
    <row r="53" spans="1:14" s="11" customFormat="1" ht="44.25" x14ac:dyDescent="0.55000000000000004">
      <c r="A53" s="103" t="s">
        <v>50</v>
      </c>
      <c r="B53" s="9">
        <f>LCTCBoard!B53+Online!B53+BRCC!B53+BPCC!B53+Delgado!B53+CentLATCC!B53+Fletcher!B53+LDCC!B53+Northshore!B53+Nunez!B53+RPCC!B53+SLCC!B53+Sowela!B53+LTC!B53</f>
        <v>2634878.92</v>
      </c>
      <c r="C53" s="58">
        <f t="shared" si="0"/>
        <v>0.75033302719573047</v>
      </c>
      <c r="D53" s="53">
        <f>LCTCBoard!D53+Online!D53+BRCC!D53+BPCC!D53+Delgado!D53+CentLATCC!D53+Fletcher!D53+LDCC!D53+Northshore!D53+Nunez!D53+RPCC!D53+SLCC!D53+Sowela!D53+LTC!D53</f>
        <v>876733.69</v>
      </c>
      <c r="E53" s="60">
        <f t="shared" si="9"/>
        <v>0.24966697280426953</v>
      </c>
      <c r="F53" s="106">
        <f t="shared" si="10"/>
        <v>3511612.61</v>
      </c>
      <c r="G53" s="62">
        <f>IF(ISBLANK(F53),"  ",IF(F76&gt;0,F53/F76,IF(F53&gt;0,1,0)))</f>
        <v>5.9801264874078238E-3</v>
      </c>
      <c r="H53" s="9">
        <f>LCTCBoard!H53+Online!H53+BRCC!H53+BPCC!H53+Delgado!H53+CentLATCC!H53+Fletcher!H53+LDCC!H53+Northshore!H53+Nunez!H53+RPCC!H53+SLCC!H53+Sowela!H53+LTC!H53</f>
        <v>2714785.3305000002</v>
      </c>
      <c r="I53" s="58">
        <f t="shared" si="11"/>
        <v>0.75545839802897397</v>
      </c>
      <c r="J53" s="53">
        <f>LCTCBoard!J53+Online!J53+BRCC!J53+BPCC!J53+Delgado!J53+CentLATCC!J53+Fletcher!J53+LDCC!J53+Northshore!J53+Nunez!J53+RPCC!J53+SLCC!J53+Sowela!J53+LTC!J53</f>
        <v>878775</v>
      </c>
      <c r="K53" s="60">
        <f t="shared" si="12"/>
        <v>0.24454160197102609</v>
      </c>
      <c r="L53" s="106">
        <f t="shared" si="13"/>
        <v>3593560.3305000002</v>
      </c>
      <c r="M53" s="62">
        <f>IF(ISBLANK(L53),"  ",IF(L76&gt;0,L53/L76,IF(L53&gt;0,1,0)))</f>
        <v>5.9288862041584137E-3</v>
      </c>
      <c r="N53" s="35"/>
    </row>
    <row r="54" spans="1:14" s="11" customFormat="1" ht="44.25" x14ac:dyDescent="0.55000000000000004">
      <c r="A54" s="103" t="s">
        <v>51</v>
      </c>
      <c r="B54" s="9">
        <f>LCTCBoard!B54+Online!B54+BRCC!B54+BPCC!B54+Delgado!B54+CentLATCC!B54+Fletcher!B54+LDCC!B54+Northshore!B54+Nunez!B54+RPCC!B54+SLCC!B54+Sowela!B54+LTC!B54</f>
        <v>0</v>
      </c>
      <c r="C54" s="58">
        <f>IF(ISBLANK(B54),"  ",IF(F54&gt;0,B54/F54,IF(B54&gt;0,1,0)))</f>
        <v>0</v>
      </c>
      <c r="D54" s="53">
        <f>LCTCBoard!D54+Online!D54+BRCC!D54+BPCC!D54+Delgado!D54+CentLATCC!D54+Fletcher!D54+LDCC!D54+Northshore!D54+Nunez!D54+RPCC!D54+SLCC!D54+Sowela!D54+LTC!D54</f>
        <v>1413246.79</v>
      </c>
      <c r="E54" s="60">
        <f>IF(ISBLANK(D54),"  ",IF(F54&gt;0,D54/F54,IF(D54&gt;0,1,0)))</f>
        <v>1</v>
      </c>
      <c r="F54" s="106">
        <f t="shared" si="10"/>
        <v>1413246.79</v>
      </c>
      <c r="G54" s="62">
        <f>IF(ISBLANK(F54),"  ",IF(F76&gt;0,F54/F76,IF(F54&gt;0,1,0)))</f>
        <v>2.4066990014946677E-3</v>
      </c>
      <c r="H54" s="9">
        <f>LCTCBoard!H54+Online!H54+BRCC!H54+BPCC!H54+Delgado!H54+CentLATCC!H54+Fletcher!H54+LDCC!H54+Northshore!H54+Nunez!H54+RPCC!H54+SLCC!H54+Sowela!H54+LTC!H54</f>
        <v>0</v>
      </c>
      <c r="I54" s="58">
        <f>IF(ISBLANK(H54),"  ",IF(L54&gt;0,H54/L54,IF(H54&gt;0,1,0)))</f>
        <v>0</v>
      </c>
      <c r="J54" s="53">
        <f>LCTCBoard!J54+Online!J54+BRCC!J54+BPCC!J54+Delgado!J54+CentLATCC!J54+Fletcher!J54+LDCC!J54+Northshore!J54+Nunez!J54+RPCC!J54+SLCC!J54+Sowela!J54+LTC!J54</f>
        <v>334000</v>
      </c>
      <c r="K54" s="60">
        <f>IF(ISBLANK(J54),"  ",IF(L54&gt;0,J54/L54,IF(J54&gt;0,1,0)))</f>
        <v>1</v>
      </c>
      <c r="L54" s="106">
        <f t="shared" si="13"/>
        <v>334000</v>
      </c>
      <c r="M54" s="62">
        <f>IF(ISBLANK(L54),"  ",IF(L76&gt;0,L54/L76,IF(L54&gt;0,1,0)))</f>
        <v>5.5105461160113122E-4</v>
      </c>
      <c r="N54" s="35"/>
    </row>
    <row r="55" spans="1:14" s="11" customFormat="1" ht="44.25" x14ac:dyDescent="0.55000000000000004">
      <c r="A55" s="41" t="s">
        <v>52</v>
      </c>
      <c r="B55" s="9">
        <f>LCTCBoard!B55+Online!B55+BRCC!B55+BPCC!B55+Delgado!B55+CentLATCC!B55+Fletcher!B55+LDCC!B55+Northshore!B55+Nunez!B55+RPCC!B55+SLCC!B55+Sowela!B55+LTC!B55</f>
        <v>9448093.3399999999</v>
      </c>
      <c r="C55" s="58">
        <f t="shared" si="0"/>
        <v>0.28140600598488069</v>
      </c>
      <c r="D55" s="53">
        <f>LCTCBoard!D55+Online!D55+BRCC!D55+BPCC!D55+Delgado!D55+CentLATCC!D55+Fletcher!D55+LDCC!D55+Northshore!D55+Nunez!D55+RPCC!D55+SLCC!D55+Sowela!D55+LTC!D55</f>
        <v>24126504</v>
      </c>
      <c r="E55" s="60">
        <f t="shared" si="9"/>
        <v>0.71859399401511925</v>
      </c>
      <c r="F55" s="102">
        <f t="shared" si="10"/>
        <v>33574597.340000004</v>
      </c>
      <c r="G55" s="62">
        <f>IF(ISBLANK(F55),"  ",IF(F76&gt;0,F55/F76,IF(F55&gt;0,1,0)))</f>
        <v>5.7176107149525902E-2</v>
      </c>
      <c r="H55" s="9">
        <f>LCTCBoard!H55+Online!H55+BRCC!H55+BPCC!H55+Delgado!H55+CentLATCC!H55+Fletcher!H55+LDCC!H55+Northshore!H55+Nunez!H55+RPCC!H55+SLCC!H55+Sowela!H55+LTC!H55</f>
        <v>10680295.734999999</v>
      </c>
      <c r="I55" s="58">
        <f t="shared" si="11"/>
        <v>0.30700365020983783</v>
      </c>
      <c r="J55" s="53">
        <f>LCTCBoard!J55+Online!J55+BRCC!J55+BPCC!J55+Delgado!J55+CentLATCC!J55+Fletcher!J55+LDCC!J55+Northshore!J55+Nunez!J55+RPCC!J55+SLCC!J55+Sowela!J55+LTC!J55</f>
        <v>24108527.550000001</v>
      </c>
      <c r="K55" s="60">
        <f t="shared" si="12"/>
        <v>0.69299634979016234</v>
      </c>
      <c r="L55" s="102">
        <f t="shared" si="13"/>
        <v>34788823.284999996</v>
      </c>
      <c r="M55" s="62">
        <f>IF(ISBLANK(L55),"  ",IF(L76&gt;0,L55/L76,IF(L55&gt;0,1,0)))</f>
        <v>5.7396830848431321E-2</v>
      </c>
      <c r="N55" s="35"/>
    </row>
    <row r="56" spans="1:14" s="85" customFormat="1" ht="45" x14ac:dyDescent="0.6">
      <c r="A56" s="93" t="s">
        <v>53</v>
      </c>
      <c r="B56" s="143">
        <f>B55+B53+B52+B51+B50</f>
        <v>164500332.15999997</v>
      </c>
      <c r="C56" s="80">
        <f t="shared" si="0"/>
        <v>0.82194786052439017</v>
      </c>
      <c r="D56" s="144">
        <f>D55+D53+D52+D51+D50+D54</f>
        <v>35634420.979999997</v>
      </c>
      <c r="E56" s="83">
        <f t="shared" si="9"/>
        <v>0.17805213947560972</v>
      </c>
      <c r="F56" s="107">
        <f>F55+F53+F52+F51+F50+F54</f>
        <v>200134753.13999999</v>
      </c>
      <c r="G56" s="82">
        <f>IF(ISBLANK(F56),"  ",IF(F76&gt;0,F56/F76,IF(F56&gt;0,1,0)))</f>
        <v>0.34082094787310274</v>
      </c>
      <c r="H56" s="143">
        <f>H55+H53+H52+H51+H50</f>
        <v>177216595.61050004</v>
      </c>
      <c r="I56" s="80">
        <f t="shared" si="11"/>
        <v>0.84050695027799172</v>
      </c>
      <c r="J56" s="144">
        <f>J55+J53+J52+J51+J50+J54</f>
        <v>33628294.549999997</v>
      </c>
      <c r="K56" s="83">
        <f t="shared" si="12"/>
        <v>0.15949304972200823</v>
      </c>
      <c r="L56" s="102">
        <f t="shared" si="13"/>
        <v>210844890.16050005</v>
      </c>
      <c r="M56" s="82">
        <f>IF(ISBLANK(L56),"  ",IF(L76&gt;0,L56/L76,IF(L56&gt;0,1,0)))</f>
        <v>0.34786541633376505</v>
      </c>
      <c r="N56" s="84"/>
    </row>
    <row r="57" spans="1:14" s="11" customFormat="1" ht="44.25" x14ac:dyDescent="0.55000000000000004">
      <c r="A57" s="51" t="s">
        <v>54</v>
      </c>
      <c r="B57" s="9">
        <f>LCTCBoard!B57+Online!B57+BRCC!B57+BPCC!B57+Delgado!B57+CentLATCC!B57+Fletcher!B57+LDCC!B57+Northshore!B57+Nunez!B57+RPCC!B57+SLCC!B57+Sowela!B57+LTC!B57</f>
        <v>0</v>
      </c>
      <c r="C57" s="58">
        <f t="shared" si="0"/>
        <v>0</v>
      </c>
      <c r="D57" s="53">
        <f>LCTCBoard!D57+Online!D57+BRCC!D57+BPCC!D57+Delgado!D57+CentLATCC!D57+Fletcher!D57+LDCC!D57+Northshore!D57+Nunez!D57+RPCC!D57+SLCC!D57+Sowela!D57+LTC!D57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LCTCBoard!H57+Online!H57+BRCC!H57+BPCC!H57+Delgado!H57+CentLATCC!H57+Fletcher!H57+LDCC!H57+Northshore!H57+Nunez!H57+RPCC!H57+SLCC!H57+Sowela!H57+LTC!H57</f>
        <v>0</v>
      </c>
      <c r="I57" s="58">
        <f t="shared" si="11"/>
        <v>0</v>
      </c>
      <c r="J57" s="53">
        <f>LCTCBoard!J57+Online!J57+BRCC!J57+BPCC!J57+Delgado!J57+CentLATCC!J57+Fletcher!J57+LDCC!J57+Northshore!J57+Nunez!J57+RPCC!J57+SLCC!J57+Sowela!J57+LTC!J57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35"/>
    </row>
    <row r="58" spans="1:14" s="11" customFormat="1" ht="44.25" x14ac:dyDescent="0.55000000000000004">
      <c r="A58" s="111" t="s">
        <v>55</v>
      </c>
      <c r="B58" s="9">
        <f>LCTCBoard!B58+Online!B58+BRCC!B58+BPCC!B58+Delgado!B58+CentLATCC!B58+Fletcher!B58+LDCC!B58+Northshore!B58+Nunez!B58+RPCC!B58+SLCC!B58+Sowela!B58+LTC!B58</f>
        <v>0</v>
      </c>
      <c r="C58" s="58">
        <f t="shared" si="0"/>
        <v>0</v>
      </c>
      <c r="D58" s="53">
        <f>LCTCBoard!D58+Online!D58+BRCC!D58+BPCC!D58+Delgado!D58+CentLATCC!D58+Fletcher!D58+LDCC!D58+Northshore!D58+Nunez!D58+RPCC!D58+SLCC!D58+Sowela!D58+LTC!D58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LCTCBoard!H58+Online!H58+BRCC!H58+BPCC!H58+Delgado!H58+CentLATCC!H58+Fletcher!H58+LDCC!H58+Northshore!H58+Nunez!H58+RPCC!H58+SLCC!H58+Sowela!H58+LTC!H58</f>
        <v>0</v>
      </c>
      <c r="I58" s="58">
        <f t="shared" si="11"/>
        <v>0</v>
      </c>
      <c r="J58" s="53">
        <f>LCTCBoard!J58+Online!J58+BRCC!J58+BPCC!J58+Delgado!J58+CentLATCC!J58+Fletcher!J58+LDCC!J58+Northshore!J58+Nunez!J58+RPCC!J58+SLCC!J58+Sowela!J58+LTC!J58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35"/>
    </row>
    <row r="59" spans="1:14" s="11" customFormat="1" ht="44.25" x14ac:dyDescent="0.55000000000000004">
      <c r="A59" s="89" t="s">
        <v>56</v>
      </c>
      <c r="B59" s="9">
        <f>LCTCBoard!B59+Online!B59+BRCC!B59+BPCC!B59+Delgado!B59+CentLATCC!B59+Fletcher!B59+LDCC!B59+Northshore!B59+Nunez!B59+RPCC!B59+SLCC!B59+Sowela!B59+LTC!B59</f>
        <v>111022.23</v>
      </c>
      <c r="C59" s="58">
        <f t="shared" si="0"/>
        <v>9.2759372391430034E-2</v>
      </c>
      <c r="D59" s="53">
        <f>LCTCBoard!D59+Online!D59+BRCC!D59+BPCC!D59+Delgado!D59+CentLATCC!D59+Fletcher!D59+LDCC!D59+Northshore!D59+Nunez!D59+RPCC!D59+SLCC!D59+Sowela!D59+LTC!D59</f>
        <v>1085862</v>
      </c>
      <c r="E59" s="60">
        <f t="shared" si="9"/>
        <v>0.90724062760856994</v>
      </c>
      <c r="F59" s="44">
        <f t="shared" si="14"/>
        <v>1196884.23</v>
      </c>
      <c r="G59" s="62">
        <f>IF(ISBLANK(F59),"  ",IF(F76&gt;0,F59/F76,IF(F59&gt;0,1,0)))</f>
        <v>2.0382427907341748E-3</v>
      </c>
      <c r="H59" s="9">
        <f>LCTCBoard!H59+Online!H59+BRCC!H59+BPCC!H59+Delgado!H59+CentLATCC!H59+Fletcher!H59+LDCC!H59+Northshore!H59+Nunez!H59+RPCC!H59+SLCC!H59+Sowela!H59+LTC!H59</f>
        <v>105023.29664499999</v>
      </c>
      <c r="I59" s="58">
        <f t="shared" si="11"/>
        <v>0.49791702709685193</v>
      </c>
      <c r="J59" s="53">
        <f>LCTCBoard!J59+Online!J59+BRCC!J59+BPCC!J59+Delgado!J59+CentLATCC!J59+Fletcher!J59+LDCC!J59+Northshore!J59+Nunez!J59+RPCC!J59+SLCC!J59+Sowela!J59+LTC!J59</f>
        <v>105902</v>
      </c>
      <c r="K59" s="60">
        <f t="shared" si="12"/>
        <v>0.50208297290314807</v>
      </c>
      <c r="L59" s="44">
        <f t="shared" si="13"/>
        <v>210925.29664499999</v>
      </c>
      <c r="M59" s="62">
        <f>IF(ISBLANK(L59),"  ",IF(L76&gt;0,L59/L76,IF(L59&gt;0,1,0)))</f>
        <v>3.4799807610647862E-4</v>
      </c>
      <c r="N59" s="35"/>
    </row>
    <row r="60" spans="1:14" s="11" customFormat="1" ht="44.25" x14ac:dyDescent="0.55000000000000004">
      <c r="A60" s="88" t="s">
        <v>57</v>
      </c>
      <c r="B60" s="9">
        <f>LCTCBoard!B60+Online!B60+BRCC!B60+BPCC!B60+Delgado!B60+CentLATCC!B60+Fletcher!B60+LDCC!B60+Northshore!B60+Nunez!B60+RPCC!B60+SLCC!B60+Sowela!B60+LTC!B60</f>
        <v>0</v>
      </c>
      <c r="C60" s="58">
        <f t="shared" si="0"/>
        <v>0</v>
      </c>
      <c r="D60" s="53">
        <f>LCTCBoard!D60+Online!D60+BRCC!D60+BPCC!D60+Delgado!D60+CentLATCC!D60+Fletcher!D60+LDCC!D60+Northshore!D60+Nunez!D60+RPCC!D60+SLCC!D60+Sowela!D60+LTC!D60</f>
        <v>31537059.920000002</v>
      </c>
      <c r="E60" s="60">
        <f t="shared" si="9"/>
        <v>1</v>
      </c>
      <c r="F60" s="78">
        <f t="shared" si="14"/>
        <v>31537059.920000002</v>
      </c>
      <c r="G60" s="62">
        <f>IF(ISBLANK(F60),"  ",IF(F76&gt;0,F60/F76,IF(F60&gt;0,1,0)))</f>
        <v>5.3706267834184508E-2</v>
      </c>
      <c r="H60" s="9">
        <f>LCTCBoard!H60+Online!H60+BRCC!H60+BPCC!H60+Delgado!H60+CentLATCC!H60+Fletcher!H60+LDCC!H60+Northshore!H60+Nunez!H60+RPCC!H60+SLCC!H60+Sowela!H60+LTC!H60</f>
        <v>0</v>
      </c>
      <c r="I60" s="58">
        <f t="shared" si="11"/>
        <v>0</v>
      </c>
      <c r="J60" s="53">
        <f>LCTCBoard!J60+Online!J60+BRCC!J60+BPCC!J60+Delgado!J60+CentLATCC!J60+Fletcher!J60+LDCC!J60+Northshore!J60+Nunez!J60+RPCC!J60+SLCC!J60+Sowela!J60+LTC!J60</f>
        <v>32611213.98</v>
      </c>
      <c r="K60" s="60">
        <f t="shared" si="12"/>
        <v>1</v>
      </c>
      <c r="L60" s="78">
        <f t="shared" si="13"/>
        <v>32611213.98</v>
      </c>
      <c r="M60" s="62">
        <f>IF(ISBLANK(L60),"  ",IF(L76&gt;0,L60/L76,IF(L60&gt;0,1,0)))</f>
        <v>5.3804071417934973E-2</v>
      </c>
      <c r="N60" s="35"/>
    </row>
    <row r="61" spans="1:14" s="11" customFormat="1" ht="44.25" x14ac:dyDescent="0.55000000000000004">
      <c r="A61" s="112" t="s">
        <v>58</v>
      </c>
      <c r="B61" s="9">
        <f>LCTCBoard!B61+Online!B61+BRCC!B61+BPCC!B61+Delgado!B61+CentLATCC!B61+Fletcher!B61+LDCC!B61+Northshore!B61+Nunez!B61+RPCC!B61+SLCC!B61+Sowela!B61+LTC!B61</f>
        <v>0</v>
      </c>
      <c r="C61" s="58">
        <f t="shared" si="0"/>
        <v>0</v>
      </c>
      <c r="D61" s="53">
        <f>LCTCBoard!D61+Online!D61+BRCC!D61+BPCC!D61+Delgado!D61+CentLATCC!D61+Fletcher!D61+LDCC!D61+Northshore!D61+Nunez!D61+RPCC!D61+SLCC!D61+Sowela!D61+LTC!D61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9">
        <f>LCTCBoard!H61+Online!H61+BRCC!H61+BPCC!H61+Delgado!H61+CentLATCC!H61+Fletcher!H61+LDCC!H61+Northshore!H61+Nunez!H61+RPCC!H61+SLCC!H61+Sowela!H61+LTC!H61</f>
        <v>0</v>
      </c>
      <c r="I61" s="58">
        <f t="shared" si="11"/>
        <v>0</v>
      </c>
      <c r="J61" s="53">
        <f>LCTCBoard!J61+Online!J61+BRCC!J61+BPCC!J61+Delgado!J61+CentLATCC!J61+Fletcher!J61+LDCC!J61+Northshore!J61+Nunez!J61+RPCC!J61+SLCC!J61+Sowela!J61+LTC!J61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35"/>
    </row>
    <row r="62" spans="1:14" s="11" customFormat="1" ht="44.25" x14ac:dyDescent="0.55000000000000004">
      <c r="A62" s="112" t="s">
        <v>59</v>
      </c>
      <c r="B62" s="9">
        <f>LCTCBoard!B62+Online!B62+BRCC!B62+BPCC!B62+Delgado!B62+CentLATCC!B62+Fletcher!B62+LDCC!B62+Northshore!B62+Nunez!B62+RPCC!B62+SLCC!B62+Sowela!B62+LTC!B62</f>
        <v>0</v>
      </c>
      <c r="C62" s="58">
        <f t="shared" si="0"/>
        <v>0</v>
      </c>
      <c r="D62" s="53">
        <f>LCTCBoard!D62+Online!D62+BRCC!D62+BPCC!D62+Delgado!D62+CentLATCC!D62+Fletcher!D62+LDCC!D62+Northshore!D62+Nunez!D62+RPCC!D62+SLCC!D62+Sowela!D62+LTC!D62</f>
        <v>32428.250000000058</v>
      </c>
      <c r="E62" s="60">
        <f t="shared" si="9"/>
        <v>1</v>
      </c>
      <c r="F62" s="44">
        <f t="shared" si="14"/>
        <v>32428.250000000058</v>
      </c>
      <c r="G62" s="62">
        <f>IF(ISBLANK(F62),"  ",IF(F76&gt;0,F62/F76,IF(F62&gt;0,1,0)))</f>
        <v>5.5223926526816732E-5</v>
      </c>
      <c r="H62" s="9">
        <f>LCTCBoard!H62+Online!H62+BRCC!H62+BPCC!H62+Delgado!H62+CentLATCC!H62+Fletcher!H62+LDCC!H62+Northshore!H62+Nunez!H62+RPCC!H62+SLCC!H62+Sowela!H62+LTC!H62</f>
        <v>0</v>
      </c>
      <c r="I62" s="58">
        <f t="shared" si="11"/>
        <v>0</v>
      </c>
      <c r="J62" s="53">
        <f>LCTCBoard!J62+Online!J62+BRCC!J62+BPCC!J62+Delgado!J62+CentLATCC!J62+Fletcher!J62+LDCC!J62+Northshore!J62+Nunez!J62+RPCC!J62+SLCC!J62+Sowela!J62+LTC!J62</f>
        <v>15800</v>
      </c>
      <c r="K62" s="60">
        <f t="shared" si="12"/>
        <v>1</v>
      </c>
      <c r="L62" s="44">
        <f t="shared" si="13"/>
        <v>15800</v>
      </c>
      <c r="M62" s="62">
        <f>IF(ISBLANK(L62),"  ",IF(L76&gt;0,L62/L76,IF(L62&gt;0,1,0)))</f>
        <v>2.6067852884125367E-5</v>
      </c>
      <c r="N62" s="35"/>
    </row>
    <row r="63" spans="1:14" s="11" customFormat="1" ht="44.25" x14ac:dyDescent="0.55000000000000004">
      <c r="A63" s="113" t="s">
        <v>60</v>
      </c>
      <c r="B63" s="9">
        <f>LCTCBoard!B63+Online!B63+BRCC!B63+BPCC!B63+Delgado!B63+CentLATCC!B63+Fletcher!B63+LDCC!B63+Northshore!B63+Nunez!B63+RPCC!B63+SLCC!B63+Sowela!B63+LTC!B63</f>
        <v>0</v>
      </c>
      <c r="C63" s="58">
        <f t="shared" si="0"/>
        <v>0</v>
      </c>
      <c r="D63" s="53">
        <f>LCTCBoard!D63+Online!D63+BRCC!D63+BPCC!D63+Delgado!D63+CentLATCC!D63+Fletcher!D63+LDCC!D63+Northshore!D63+Nunez!D63+RPCC!D63+SLCC!D63+Sowela!D63+LTC!D63</f>
        <v>2253892.4</v>
      </c>
      <c r="E63" s="60">
        <f t="shared" si="9"/>
        <v>1</v>
      </c>
      <c r="F63" s="44">
        <f t="shared" si="14"/>
        <v>2253892.4</v>
      </c>
      <c r="G63" s="62">
        <f>IF(ISBLANK(F63),"  ",IF(F76&gt;0,F63/F76,IF(F63&gt;0,1,0)))</f>
        <v>3.8382826176852096E-3</v>
      </c>
      <c r="H63" s="9">
        <f>LCTCBoard!H63+Online!H63+BRCC!H63+BPCC!H63+Delgado!H63+CentLATCC!H63+Fletcher!H63+LDCC!H63+Northshore!H63+Nunez!H63+RPCC!H63+SLCC!H63+Sowela!H63+LTC!H63</f>
        <v>0</v>
      </c>
      <c r="I63" s="58">
        <f t="shared" si="11"/>
        <v>0</v>
      </c>
      <c r="J63" s="53">
        <f>LCTCBoard!J63+Online!J63+BRCC!J63+BPCC!J63+Delgado!J63+CentLATCC!J63+Fletcher!J63+LDCC!J63+Northshore!J63+Nunez!J63+RPCC!J63+SLCC!J63+Sowela!J63+LTC!J63</f>
        <v>2983844</v>
      </c>
      <c r="K63" s="60">
        <f t="shared" si="12"/>
        <v>1</v>
      </c>
      <c r="L63" s="44">
        <f t="shared" si="13"/>
        <v>2983844</v>
      </c>
      <c r="M63" s="62">
        <f>IF(ISBLANK(L63),"  ",IF(L76&gt;0,L63/L76,IF(L63&gt;0,1,0)))</f>
        <v>4.9229371152645683E-3</v>
      </c>
      <c r="N63" s="35"/>
    </row>
    <row r="64" spans="1:14" s="11" customFormat="1" ht="44.25" x14ac:dyDescent="0.55000000000000004">
      <c r="A64" s="113" t="s">
        <v>61</v>
      </c>
      <c r="B64" s="9">
        <f>LCTCBoard!B64+Online!B64+BRCC!B64+BPCC!B64+Delgado!B64+CentLATCC!B64+Fletcher!B64+LDCC!B64+Northshore!B64+Nunez!B64+RPCC!B64+SLCC!B64+Sowela!B64+LTC!B64</f>
        <v>0</v>
      </c>
      <c r="C64" s="58">
        <f t="shared" si="0"/>
        <v>0</v>
      </c>
      <c r="D64" s="53">
        <f>LCTCBoard!D64+Online!D64+BRCC!D64+BPCC!D64+Delgado!D64+CentLATCC!D64+Fletcher!D64+LDCC!D64+Northshore!D64+Nunez!D64+RPCC!D64+SLCC!D64+Sowela!D64+LTC!D64</f>
        <v>149062.46000000002</v>
      </c>
      <c r="E64" s="60">
        <f t="shared" si="9"/>
        <v>1</v>
      </c>
      <c r="F64" s="44">
        <f t="shared" si="14"/>
        <v>149062.46000000002</v>
      </c>
      <c r="G64" s="62">
        <f>IF(ISBLANK(F64),"  ",IF(F76&gt;0,F64/F76,IF(F64&gt;0,1,0)))</f>
        <v>2.5384701113832981E-4</v>
      </c>
      <c r="H64" s="9">
        <f>LCTCBoard!H64+Online!H64+BRCC!H64+BPCC!H64+Delgado!H64+CentLATCC!H64+Fletcher!H64+LDCC!H64+Northshore!H64+Nunez!H64+RPCC!H64+SLCC!H64+Sowela!H64+LTC!H64</f>
        <v>0</v>
      </c>
      <c r="I64" s="58">
        <f t="shared" si="11"/>
        <v>0</v>
      </c>
      <c r="J64" s="53">
        <f>LCTCBoard!J64+Online!J64+BRCC!J64+BPCC!J64+Delgado!J64+CentLATCC!J64+Fletcher!J64+LDCC!J64+Northshore!J64+Nunez!J64+RPCC!J64+SLCC!J64+Sowela!J64+LTC!J64</f>
        <v>50440</v>
      </c>
      <c r="K64" s="60">
        <f t="shared" si="12"/>
        <v>1</v>
      </c>
      <c r="L64" s="44">
        <f t="shared" si="13"/>
        <v>50440</v>
      </c>
      <c r="M64" s="62">
        <f>IF(ISBLANK(L64),"  ",IF(L76&gt;0,L64/L76,IF(L64&gt;0,1,0)))</f>
        <v>8.3219145536410347E-5</v>
      </c>
      <c r="N64" s="35"/>
    </row>
    <row r="65" spans="1:14" s="11" customFormat="1" ht="44.25" x14ac:dyDescent="0.55000000000000004">
      <c r="A65" s="89" t="s">
        <v>62</v>
      </c>
      <c r="B65" s="9">
        <f>LCTCBoard!B65+Online!B65+BRCC!B65+BPCC!B65+Delgado!B65+CentLATCC!B65+Fletcher!B65+LDCC!B65+Northshore!B65+Nunez!B65+RPCC!B65+SLCC!B65+Sowela!B65+LTC!B65</f>
        <v>0</v>
      </c>
      <c r="C65" s="58">
        <f t="shared" si="0"/>
        <v>0</v>
      </c>
      <c r="D65" s="53">
        <f>LCTCBoard!D65+Online!D65+BRCC!D65+BPCC!D65+Delgado!D65+CentLATCC!D65+Fletcher!D65+LDCC!D65+Northshore!D65+Nunez!D65+RPCC!D65+SLCC!D65+Sowela!D65+LTC!D65</f>
        <v>8068878.9100000001</v>
      </c>
      <c r="E65" s="60">
        <f t="shared" si="9"/>
        <v>1</v>
      </c>
      <c r="F65" s="44">
        <f t="shared" si="14"/>
        <v>8068878.9100000001</v>
      </c>
      <c r="G65" s="62">
        <f>IF(ISBLANK(F65),"  ",IF(F76&gt;0,F65/F76,IF(F65&gt;0,1,0)))</f>
        <v>1.3740956606650692E-2</v>
      </c>
      <c r="H65" s="9">
        <f>LCTCBoard!H65+Online!H65+BRCC!H65+BPCC!H65+Delgado!H65+CentLATCC!H65+Fletcher!H65+LDCC!H65+Northshore!H65+Nunez!H65+RPCC!H65+SLCC!H65+Sowela!H65+LTC!H65</f>
        <v>0</v>
      </c>
      <c r="I65" s="58">
        <f t="shared" si="11"/>
        <v>0</v>
      </c>
      <c r="J65" s="53">
        <f>LCTCBoard!J65+Online!J65+BRCC!J65+BPCC!J65+Delgado!J65+CentLATCC!J65+Fletcher!J65+LDCC!J65+Northshore!J65+Nunez!J65+RPCC!J65+SLCC!J65+Sowela!J65+LTC!J65</f>
        <v>6145011.0300000003</v>
      </c>
      <c r="K65" s="60">
        <f t="shared" si="12"/>
        <v>1</v>
      </c>
      <c r="L65" s="44">
        <f t="shared" si="13"/>
        <v>6145011.0300000003</v>
      </c>
      <c r="M65" s="62">
        <f>IF(ISBLANK(L65),"  ",IF(L76&gt;0,L65/L76,IF(L65&gt;0,1,0)))</f>
        <v>1.0138433132997957E-2</v>
      </c>
      <c r="N65" s="35"/>
    </row>
    <row r="66" spans="1:14" s="11" customFormat="1" ht="44.25" x14ac:dyDescent="0.55000000000000004">
      <c r="A66" s="88" t="s">
        <v>63</v>
      </c>
      <c r="B66" s="9">
        <f>LCTCBoard!B66+Online!B66+BRCC!B66+BPCC!B66+Delgado!B66+CentLATCC!B66+Fletcher!B66+LDCC!B66+Northshore!B66+Nunez!B66+RPCC!B66+SLCC!B66+Sowela!B66+LTC!B66</f>
        <v>1710847.6800000002</v>
      </c>
      <c r="C66" s="58">
        <f t="shared" si="0"/>
        <v>0.30933702172555039</v>
      </c>
      <c r="D66" s="53">
        <f>LCTCBoard!D66+Online!D66+BRCC!D66+BPCC!D66+Delgado!D66+CentLATCC!D66+Fletcher!D66+LDCC!D66+Northshore!D66+Nunez!D66+RPCC!D66+SLCC!D66+Sowela!D66+LTC!D66</f>
        <v>3819843.96</v>
      </c>
      <c r="E66" s="60">
        <f t="shared" si="9"/>
        <v>0.69066297827444956</v>
      </c>
      <c r="F66" s="44">
        <f t="shared" si="14"/>
        <v>5530691.6400000006</v>
      </c>
      <c r="G66" s="62">
        <f>IF(ISBLANK(F66),"  ",IF(F76&gt;0,F66/F76,IF(F66&gt;0,1,0)))</f>
        <v>9.4185319519196689E-3</v>
      </c>
      <c r="H66" s="9">
        <f>LCTCBoard!H66+Online!H66+BRCC!H66+BPCC!H66+Delgado!H66+CentLATCC!H66+Fletcher!H66+LDCC!H66+Northshore!H66+Nunez!H66+RPCC!H66+SLCC!H66+Sowela!H66+LTC!H66</f>
        <v>1768012.0995</v>
      </c>
      <c r="I66" s="58">
        <f t="shared" si="11"/>
        <v>0.33834067723459332</v>
      </c>
      <c r="J66" s="53">
        <f>LCTCBoard!J66+Online!J66+BRCC!J66+BPCC!J66+Delgado!J66+CentLATCC!J66+Fletcher!J66+LDCC!J66+Northshore!J66+Nunez!J66+RPCC!J66+SLCC!J66+Sowela!J66+LTC!J66</f>
        <v>3457526</v>
      </c>
      <c r="K66" s="60">
        <f t="shared" si="12"/>
        <v>0.66165932276540651</v>
      </c>
      <c r="L66" s="44">
        <f t="shared" si="13"/>
        <v>5225538.0995000005</v>
      </c>
      <c r="M66" s="62">
        <f>IF(ISBLANK(L66),"  ",IF(L76&gt;0,L66/L76,IF(L66&gt;0,1,0)))</f>
        <v>8.621427747984689E-3</v>
      </c>
      <c r="N66" s="35"/>
    </row>
    <row r="67" spans="1:14" s="85" customFormat="1" ht="45" x14ac:dyDescent="0.6">
      <c r="A67" s="114" t="s">
        <v>64</v>
      </c>
      <c r="B67" s="90">
        <f>B66+B65+B64+B63+B62+B61+B60+B59+B58+B57+B56</f>
        <v>166322202.06999996</v>
      </c>
      <c r="C67" s="80">
        <f t="shared" si="0"/>
        <v>0.66821921428308395</v>
      </c>
      <c r="D67" s="91">
        <f>D66+D65+D64+D63+D62+D61+D60+D59+D58+D57+D56</f>
        <v>82581448.879999995</v>
      </c>
      <c r="E67" s="83">
        <f t="shared" si="9"/>
        <v>0.33178078571691599</v>
      </c>
      <c r="F67" s="90">
        <f>F66+F65+F64+F63+F62+F61+F60+F59+F58+F57+F56</f>
        <v>248903650.94999999</v>
      </c>
      <c r="G67" s="82">
        <f>IF(ISBLANK(F67),"  ",IF(F76&gt;0,F67/F76,IF(F67&gt;0,1,0)))</f>
        <v>0.42387230061194209</v>
      </c>
      <c r="H67" s="90">
        <f>H66+H65+H64+H63+H62+H61+H60+H59+H58+H57+H56</f>
        <v>179089631.00664502</v>
      </c>
      <c r="I67" s="80">
        <f t="shared" si="11"/>
        <v>0.69391008165839518</v>
      </c>
      <c r="J67" s="91">
        <f>J66+J65+J64+J63+J62+J61+J60+J59+J58+J57+J56</f>
        <v>78998031.560000002</v>
      </c>
      <c r="K67" s="83">
        <f t="shared" si="12"/>
        <v>0.30608991834160465</v>
      </c>
      <c r="L67" s="90">
        <f>L66+L65+L64+L63+L62+L61+L60+L59+L58+L57+L56</f>
        <v>258087662.56664506</v>
      </c>
      <c r="M67" s="82">
        <f>IF(ISBLANK(L67),"  ",IF(L76&gt;0,L67/L76,IF(L67&gt;0,1,0)))</f>
        <v>0.42580957082247423</v>
      </c>
      <c r="N67" s="84"/>
    </row>
    <row r="68" spans="1:14" s="11" customFormat="1" ht="45" x14ac:dyDescent="0.6">
      <c r="A68" s="24" t="s">
        <v>65</v>
      </c>
      <c r="B68" s="63"/>
      <c r="C68" s="73" t="s">
        <v>4</v>
      </c>
      <c r="D68" s="69"/>
      <c r="E68" s="74" t="s">
        <v>4</v>
      </c>
      <c r="F68" s="44"/>
      <c r="G68" s="75" t="s">
        <v>4</v>
      </c>
      <c r="H68" s="63"/>
      <c r="I68" s="73" t="s">
        <v>4</v>
      </c>
      <c r="J68" s="69"/>
      <c r="K68" s="74" t="s">
        <v>4</v>
      </c>
      <c r="L68" s="44"/>
      <c r="M68" s="75" t="s">
        <v>4</v>
      </c>
    </row>
    <row r="69" spans="1:14" s="11" customFormat="1" ht="44.25" x14ac:dyDescent="0.55000000000000004">
      <c r="A69" s="115" t="s">
        <v>66</v>
      </c>
      <c r="B69" s="9">
        <f>LCTCBoard!B69+Online!B69+BRCC!B69+BPCC!B69+Delgado!B69+CentLATCC!B69+Fletcher!B69+LDCC!B69+Northshore!B69+Nunez!B69+RPCC!B69+SLCC!B69+Sowela!B69+LTC!B69</f>
        <v>0</v>
      </c>
      <c r="C69" s="52">
        <f t="shared" si="0"/>
        <v>0</v>
      </c>
      <c r="D69" s="53">
        <f>LCTCBoard!D69+Online!D69+BRCC!D69+BPCC!D69+Delgado!D69+CentLATCC!D69+Fletcher!D69+LDCC!D69+Northshore!D69+Nunez!D69+RPCC!D69+SLCC!D69+Sowela!D69+LTC!D69</f>
        <v>6145</v>
      </c>
      <c r="E69" s="54">
        <f>IF(ISBLANK(D69),"  ",IF(F69&gt;0,D69/F69,IF(D69&gt;0,1,0)))</f>
        <v>1</v>
      </c>
      <c r="F69" s="67">
        <f>D69+B69</f>
        <v>6145</v>
      </c>
      <c r="G69" s="56">
        <f>IF(ISBLANK(F69),"  ",IF(F76&gt;0,F69/F76,IF(F69&gt;0,1,0)))</f>
        <v>1.0464672885748945E-5</v>
      </c>
      <c r="H69" s="9">
        <f>LCTCBoard!H69+Online!H69+BRCC!H69+BPCC!H69+Delgado!H69+CentLATCC!H69+Fletcher!H69+LDCC!H69+Northshore!H69+Nunez!H69+RPCC!H69+SLCC!H69+Sowela!H69+LTC!H69</f>
        <v>0</v>
      </c>
      <c r="I69" s="52">
        <f>IF(ISBLANK(H69),"  ",IF(L69&gt;0,H69/L69,IF(H69&gt;0,1,0)))</f>
        <v>0</v>
      </c>
      <c r="J69" s="53">
        <f>LCTCBoard!J69+Online!J69+BRCC!J69+BPCC!J69+Delgado!J69+CentLATCC!J69+Fletcher!J69+LDCC!J69+Northshore!J69+Nunez!J69+RPCC!J69+SLCC!J69+Sowela!J69+LTC!J69</f>
        <v>10475</v>
      </c>
      <c r="K69" s="54">
        <f>IF(ISBLANK(J69),"  ",IF(L69&gt;0,J69/L69,IF(J69&gt;0,1,0)))</f>
        <v>1</v>
      </c>
      <c r="L69" s="67">
        <f>J69+H69</f>
        <v>10475</v>
      </c>
      <c r="M69" s="56">
        <f>IF(ISBLANK(L69),"  ",IF(L76&gt;0,L69/L76,IF(L69&gt;0,1,0)))</f>
        <v>1.7282326516532482E-5</v>
      </c>
    </row>
    <row r="70" spans="1:14" s="11" customFormat="1" ht="44.25" x14ac:dyDescent="0.55000000000000004">
      <c r="A70" s="41" t="s">
        <v>67</v>
      </c>
      <c r="B70" s="9">
        <f>LCTCBoard!B70+Online!B70+BRCC!B70+BPCC!B70+Delgado!B70+CentLATCC!B70+Fletcher!B70+LDCC!B70+Northshore!B70+Nunez!B70+RPCC!B70+SLCC!B70+Sowela!B70+LTC!B70</f>
        <v>0</v>
      </c>
      <c r="C70" s="58">
        <f t="shared" si="0"/>
        <v>0</v>
      </c>
      <c r="D70" s="53">
        <f>LCTCBoard!D70+Online!D70+BRCC!D70+BPCC!D70+Delgado!D70+CentLATCC!D70+Fletcher!D70+LDCC!D70+Northshore!D70+Nunez!D70+RPCC!D70+SLCC!D70+Sowela!D70+LTC!D70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LCTCBoard!H70+Online!H70+BRCC!H70+BPCC!H70+Delgado!H70+CentLATCC!H70+Fletcher!H70+LDCC!H70+Northshore!H70+Nunez!H70+RPCC!H70+SLCC!H70+Sowela!H70+LTC!H70</f>
        <v>0</v>
      </c>
      <c r="I70" s="58">
        <f>IF(ISBLANK(H70),"  ",IF(L70&gt;0,H70/L70,IF(H70&gt;0,1,0)))</f>
        <v>0</v>
      </c>
      <c r="J70" s="53">
        <f>LCTCBoard!J70+Online!J70+BRCC!J70+BPCC!J70+Delgado!J70+CentLATCC!J70+Fletcher!J70+LDCC!J70+Northshore!J70+Nunez!J70+RPCC!J70+SLCC!J70+Sowela!J70+LTC!J70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11" customFormat="1" ht="45" x14ac:dyDescent="0.6">
      <c r="A71" s="116" t="s">
        <v>68</v>
      </c>
      <c r="B71" s="63"/>
      <c r="C71" s="73" t="s">
        <v>4</v>
      </c>
      <c r="D71" s="69"/>
      <c r="E71" s="74" t="s">
        <v>4</v>
      </c>
      <c r="F71" s="44"/>
      <c r="G71" s="75" t="s">
        <v>4</v>
      </c>
      <c r="H71" s="63"/>
      <c r="I71" s="73" t="s">
        <v>4</v>
      </c>
      <c r="J71" s="69"/>
      <c r="K71" s="74" t="s">
        <v>4</v>
      </c>
      <c r="L71" s="44"/>
      <c r="M71" s="75" t="s">
        <v>4</v>
      </c>
    </row>
    <row r="72" spans="1:14" s="11" customFormat="1" ht="44.25" x14ac:dyDescent="0.55000000000000004">
      <c r="A72" s="89" t="s">
        <v>69</v>
      </c>
      <c r="B72" s="9">
        <f>LCTCBoard!B72+Online!B72+BRCC!B72+BPCC!B72+Delgado!B72+CentLATCC!B72+Fletcher!B72+LDCC!B72+Northshore!B72+Nunez!B72+RPCC!B72+SLCC!B72+Sowela!B72+LTC!B72</f>
        <v>0</v>
      </c>
      <c r="C72" s="52">
        <f t="shared" si="0"/>
        <v>0</v>
      </c>
      <c r="D72" s="53">
        <f>LCTCBoard!D72+Online!D72+BRCC!D72+BPCC!D72+Delgado!D72+CentLATCC!D72+Fletcher!D72+LDCC!D72+Northshore!D72+Nunez!D72+RPCC!D72+SLCC!D72+Sowela!D72+LTC!D72</f>
        <v>119933312.16</v>
      </c>
      <c r="E72" s="54">
        <f>IF(ISBLANK(D72),"  ",IF(F72&gt;0,D72/F72,IF(D72&gt;0,1,0)))</f>
        <v>1</v>
      </c>
      <c r="F72" s="67">
        <f>D72+B72</f>
        <v>119933312.16</v>
      </c>
      <c r="G72" s="56">
        <f>IF(ISBLANK(F72),"  ",IF(F76&gt;0,F72/F76,IF(F72&gt;0,1,0)))</f>
        <v>0.2042413148671792</v>
      </c>
      <c r="H72" s="9">
        <f>LCTCBoard!H72+Online!H72+BRCC!H72+BPCC!H72+Delgado!H72+CentLATCC!H72+Fletcher!H72+LDCC!H72+Northshore!H72+Nunez!H72+RPCC!H72+SLCC!H72+Sowela!H72+LTC!H72</f>
        <v>0</v>
      </c>
      <c r="I72" s="52">
        <f>IF(ISBLANK(H72),"  ",IF(L72&gt;0,H72/L72,IF(H72&gt;0,1,0)))</f>
        <v>0</v>
      </c>
      <c r="J72" s="53">
        <f>LCTCBoard!J72+Online!J72+BRCC!J72+BPCC!J72+Delgado!J72+CentLATCC!J72+Fletcher!J72+LDCC!J72+Northshore!J72+Nunez!J72+RPCC!J72+SLCC!J72+Sowela!J72+LTC!J72</f>
        <v>126591851.13</v>
      </c>
      <c r="K72" s="54">
        <f>IF(ISBLANK(J72),"  ",IF(L72&gt;0,J72/L72,IF(J72&gt;0,1,0)))</f>
        <v>1</v>
      </c>
      <c r="L72" s="67">
        <f>J72+H72</f>
        <v>126591851.13</v>
      </c>
      <c r="M72" s="56">
        <f>IF(ISBLANK(L72),"  ",IF(L76&gt;0,L72/L76,IF(L72&gt;0,1,0)))</f>
        <v>0.20885935136619871</v>
      </c>
    </row>
    <row r="73" spans="1:14" s="11" customFormat="1" ht="44.25" x14ac:dyDescent="0.55000000000000004">
      <c r="A73" s="41" t="s">
        <v>70</v>
      </c>
      <c r="B73" s="9">
        <f>LCTCBoard!B73+Online!B73+BRCC!B73+BPCC!B73+Delgado!B73+CentLATCC!B73+Fletcher!B73+LDCC!B73+Northshore!B73+Nunez!B73+RPCC!B73+SLCC!B73+Sowela!B73+LTC!B73</f>
        <v>0</v>
      </c>
      <c r="C73" s="58">
        <f t="shared" si="0"/>
        <v>0</v>
      </c>
      <c r="D73" s="53">
        <f>LCTCBoard!D73+Online!D73+BRCC!D73+BPCC!D73+Delgado!D73+CentLATCC!D73+Fletcher!D73+LDCC!D73+Northshore!D73+Nunez!D73+RPCC!D73+SLCC!D73+Sowela!D73+LTC!D73</f>
        <v>86438931.140000001</v>
      </c>
      <c r="E73" s="60">
        <f>IF(ISBLANK(D73),"  ",IF(F73&gt;0,D73/F73,IF(D73&gt;0,1,0)))</f>
        <v>1</v>
      </c>
      <c r="F73" s="44">
        <f>D73+B73</f>
        <v>86438931.140000001</v>
      </c>
      <c r="G73" s="62">
        <f>IF(ISBLANK(F73),"  ",IF(F76&gt;0,F73/F76,IF(F73&gt;0,1,0)))</f>
        <v>0.14720181268899563</v>
      </c>
      <c r="H73" s="9">
        <f>LCTCBoard!H73+Online!H73+BRCC!H73+BPCC!H73+Delgado!H73+CentLATCC!H73+Fletcher!H73+LDCC!H73+Northshore!H73+Nunez!H73+RPCC!H73+SLCC!H73+Sowela!H73+LTC!H73</f>
        <v>0</v>
      </c>
      <c r="I73" s="58">
        <f>IF(ISBLANK(H73),"  ",IF(L73&gt;0,H73/L73,IF(H73&gt;0,1,0)))</f>
        <v>0</v>
      </c>
      <c r="J73" s="53">
        <f>LCTCBoard!J73+Online!J73+BRCC!J73+BPCC!J73+Delgado!J73+CentLATCC!J73+Fletcher!J73+LDCC!J73+Northshore!J73+Nunez!J73+RPCC!J73+SLCC!J73+Sowela!J73+LTC!J73</f>
        <v>88465782.409999996</v>
      </c>
      <c r="K73" s="60">
        <f>IF(ISBLANK(J73),"  ",IF(L73&gt;0,J73/L73,IF(J73&gt;0,1,0)))</f>
        <v>1</v>
      </c>
      <c r="L73" s="44">
        <f>J73+H73</f>
        <v>88465782.409999996</v>
      </c>
      <c r="M73" s="62">
        <f>IF(ISBLANK(L73),"  ",IF(L76&gt;0,L73/L76,IF(L73&gt;0,1,0)))</f>
        <v>0.14595651905967885</v>
      </c>
    </row>
    <row r="74" spans="1:14" s="85" customFormat="1" ht="45" x14ac:dyDescent="0.6">
      <c r="A74" s="86" t="s">
        <v>71</v>
      </c>
      <c r="B74" s="117">
        <f>B73+B72+B70+B69</f>
        <v>0</v>
      </c>
      <c r="C74" s="80">
        <f t="shared" si="0"/>
        <v>0</v>
      </c>
      <c r="D74" s="95">
        <f>D73+D72+D70+D69</f>
        <v>206378388.30000001</v>
      </c>
      <c r="E74" s="83">
        <f>IF(ISBLANK(D74),"  ",IF(F74&gt;0,D74/F74,IF(D74&gt;0,1,0)))</f>
        <v>1</v>
      </c>
      <c r="F74" s="118">
        <f>F73+F72+F71+F70+F69</f>
        <v>206378388.30000001</v>
      </c>
      <c r="G74" s="82">
        <f>IF(ISBLANK(F74),"  ",IF(F76&gt;0,F74/F76,IF(F74&gt;0,1,0)))</f>
        <v>0.35145359222906059</v>
      </c>
      <c r="H74" s="117">
        <f>H73+H72+H70+H69</f>
        <v>0</v>
      </c>
      <c r="I74" s="80">
        <f>IF(ISBLANK(H74),"  ",IF(L74&gt;0,H74/L74,IF(H74&gt;0,1,0)))</f>
        <v>0</v>
      </c>
      <c r="J74" s="95">
        <f>J73+J72+J70+J69</f>
        <v>215068108.53999999</v>
      </c>
      <c r="K74" s="83">
        <f>IF(ISBLANK(J74),"  ",IF(L74&gt;0,J74/L74,IF(J74&gt;0,1,0)))</f>
        <v>1</v>
      </c>
      <c r="L74" s="118">
        <f>L73+L72+L71+L70+L69</f>
        <v>215068108.53999999</v>
      </c>
      <c r="M74" s="82">
        <f>IF(ISBLANK(L74),"  ",IF(L76&gt;0,L74/L76,IF(L74&gt;0,1,0)))</f>
        <v>0.35483315275239408</v>
      </c>
    </row>
    <row r="75" spans="1:14" s="85" customFormat="1" ht="45" x14ac:dyDescent="0.6">
      <c r="A75" s="86" t="s">
        <v>72</v>
      </c>
      <c r="B75" s="133">
        <f>LCTCBoard!B75+Online!B75+BRCC!B75+BPCC!B75+Delgado!B75+CentLATCC!B75+Fletcher!B75+LDCC!B75+Northshore!B75+Nunez!B75+RPCC!B75+SLCC!B75+Sowela!B75+LTC!B75</f>
        <v>0</v>
      </c>
      <c r="C75" s="80">
        <f>IF(ISBLANK(B75),"  ",IF(F75&gt;0,B75/F75,IF(B75&gt;0,1,0)))</f>
        <v>0</v>
      </c>
      <c r="D75" s="142">
        <f>LCTCBoard!D75+Online!D75+BRCC!D75+BPCC!D75+Delgado!D75+CentLATCC!D75+Fletcher!D75+LDCC!D75+Northshore!D75+Nunez!D75+RPCC!D75+SLCC!D75+Sowela!D75+LTC!D75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",IF(F76&gt;0,F75/F76,IF(F75&gt;0,1,0)))</f>
        <v>0</v>
      </c>
      <c r="H75" s="133">
        <f>LCTCBoard!H75+Online!H75+BRCC!H75+BPCC!H75+Delgado!H75+CentLATCC!H75+Fletcher!H75+LDCC!H75+Northshore!H75+Nunez!H75+RPCC!H75+SLCC!H75+Sowela!H75+LTC!H75</f>
        <v>0</v>
      </c>
      <c r="I75" s="80">
        <f>IF(ISBLANK(H75),"  ",IF(L75&gt;0,H75/L75,IF(H75&gt;0,1,0)))</f>
        <v>0</v>
      </c>
      <c r="J75" s="142">
        <f>LCTCBoard!J75+Online!J75+BRCC!J75+BPCC!J75+Delgado!J75+CentLATCC!J75+Fletcher!J75+LDCC!J75+Northshore!J75+Nunez!J75+RPCC!J75+SLCC!J75+Sowela!J75+LTC!J75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",IF(L76&gt;0,L75/L76,IF(L75&gt;0,1,0)))</f>
        <v>0</v>
      </c>
    </row>
    <row r="76" spans="1:14" s="85" customFormat="1" ht="45.75" thickBot="1" x14ac:dyDescent="0.65">
      <c r="A76" s="120" t="s">
        <v>73</v>
      </c>
      <c r="B76" s="121">
        <f>B74+B67+B47+B40+B48+B75</f>
        <v>297816635.18999994</v>
      </c>
      <c r="C76" s="122">
        <f t="shared" si="0"/>
        <v>0.50716902639508177</v>
      </c>
      <c r="D76" s="121">
        <f>D74+D67+D47+D40+D48+D75</f>
        <v>289397133.18000001</v>
      </c>
      <c r="E76" s="123">
        <f>IF(ISBLANK(D76),"  ",IF(F76&gt;0,D76/F76,IF(D76&gt;0,1,0)))</f>
        <v>0.49283097360491818</v>
      </c>
      <c r="F76" s="121">
        <f>F74+F67+F47+F40+F48+F75</f>
        <v>587213768.37</v>
      </c>
      <c r="G76" s="124">
        <f>IF(ISBLANK(F76),"  ",IF(F76&gt;0,F76/F76,IF(F76&gt;0,1,0)))</f>
        <v>1</v>
      </c>
      <c r="H76" s="121">
        <f>H74+H67+H47+H40+H48+H75</f>
        <v>311144385.00664502</v>
      </c>
      <c r="I76" s="122">
        <f>IF(ISBLANK(H76),"  ",IF(L76&gt;0,H76/L76,IF(H76&gt;0,1,0)))</f>
        <v>0.51334595278954975</v>
      </c>
      <c r="J76" s="121">
        <f>J74+J67+J47+J40+J48+J75</f>
        <v>294966140.10000002</v>
      </c>
      <c r="K76" s="123">
        <f>IF(ISBLANK(J76),"  ",IF(L76&gt;0,J76/L76,IF(J76&gt;0,1,0)))</f>
        <v>0.48665404721045019</v>
      </c>
      <c r="L76" s="121">
        <f>L74+L67+L47+L40+L48+L75</f>
        <v>606110525.10664511</v>
      </c>
      <c r="M76" s="124">
        <f>IF(ISBLANK(L76),"  ",IF(L76&gt;0,L76/L76,IF(L76&gt;0,1,0)))</f>
        <v>1</v>
      </c>
    </row>
    <row r="77" spans="1:14" ht="21" thickTop="1" x14ac:dyDescent="0.3">
      <c r="A77" s="125"/>
      <c r="B77" s="126"/>
      <c r="C77" s="127"/>
      <c r="D77" s="126"/>
      <c r="E77" s="127"/>
      <c r="F77" s="126"/>
      <c r="G77" s="127"/>
      <c r="H77" s="126"/>
      <c r="I77" s="127"/>
      <c r="J77" s="126"/>
      <c r="K77" s="127"/>
      <c r="L77" s="126"/>
      <c r="M77" s="127"/>
    </row>
    <row r="78" spans="1:14" s="11" customFormat="1" ht="44.25" x14ac:dyDescent="0.55000000000000004">
      <c r="A78" s="4" t="s">
        <v>4</v>
      </c>
      <c r="B78" s="2"/>
      <c r="C78" s="4"/>
      <c r="D78" s="2"/>
      <c r="E78" s="4"/>
      <c r="F78" s="2"/>
      <c r="G78" s="4"/>
      <c r="H78" s="2"/>
      <c r="I78" s="4"/>
      <c r="J78" s="2"/>
      <c r="K78" s="4"/>
      <c r="L78" s="2"/>
      <c r="M78" s="4"/>
    </row>
    <row r="79" spans="1:14" s="11" customFormat="1" ht="44.25" x14ac:dyDescent="0.55000000000000004">
      <c r="A79" s="4" t="s">
        <v>74</v>
      </c>
      <c r="B79" s="2"/>
      <c r="C79" s="4"/>
      <c r="D79" s="2"/>
      <c r="E79" s="4"/>
      <c r="F79" s="2"/>
      <c r="G79" s="4"/>
      <c r="H79" s="2"/>
      <c r="I79" s="4"/>
      <c r="J79" s="2"/>
      <c r="K79" s="4"/>
      <c r="L79" s="2"/>
      <c r="M79" s="4"/>
    </row>
  </sheetData>
  <pageMargins left="0.25" right="0.25" top="0.75" bottom="0.75" header="0.3" footer="0.3"/>
  <pageSetup scale="1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2"/>
  <sheetViews>
    <sheetView zoomScale="30" zoomScaleNormal="30" workbookViewId="0"/>
  </sheetViews>
  <sheetFormatPr defaultColWidth="12.42578125" defaultRowHeight="15" x14ac:dyDescent="0.2"/>
  <cols>
    <col min="1" max="1" width="186.7109375" style="128" customWidth="1"/>
    <col min="2" max="2" width="56.42578125" style="129" customWidth="1"/>
    <col min="3" max="3" width="45.5703125" style="128" customWidth="1"/>
    <col min="4" max="4" width="45.5703125" style="129" customWidth="1"/>
    <col min="5" max="5" width="45.5703125" style="128" customWidth="1"/>
    <col min="6" max="6" width="45.5703125" style="129" customWidth="1"/>
    <col min="7" max="7" width="45.5703125" style="128" customWidth="1"/>
    <col min="8" max="8" width="54.7109375" style="129" customWidth="1"/>
    <col min="9" max="9" width="45.5703125" style="128" customWidth="1"/>
    <col min="10" max="10" width="45.5703125" style="129" customWidth="1"/>
    <col min="11" max="11" width="45.5703125" style="128" customWidth="1"/>
    <col min="12" max="12" width="45.5703125" style="129" customWidth="1"/>
    <col min="13" max="13" width="45.5703125" style="128" customWidth="1"/>
    <col min="14" max="256" width="12.42578125" style="128"/>
    <col min="257" max="257" width="186.7109375" style="128" customWidth="1"/>
    <col min="258" max="258" width="56.42578125" style="128" customWidth="1"/>
    <col min="259" max="263" width="45.5703125" style="128" customWidth="1"/>
    <col min="264" max="264" width="54.7109375" style="128" customWidth="1"/>
    <col min="265" max="269" width="45.5703125" style="128" customWidth="1"/>
    <col min="270" max="512" width="12.42578125" style="128"/>
    <col min="513" max="513" width="186.7109375" style="128" customWidth="1"/>
    <col min="514" max="514" width="56.42578125" style="128" customWidth="1"/>
    <col min="515" max="519" width="45.5703125" style="128" customWidth="1"/>
    <col min="520" max="520" width="54.7109375" style="128" customWidth="1"/>
    <col min="521" max="525" width="45.5703125" style="128" customWidth="1"/>
    <col min="526" max="768" width="12.42578125" style="128"/>
    <col min="769" max="769" width="186.7109375" style="128" customWidth="1"/>
    <col min="770" max="770" width="56.42578125" style="128" customWidth="1"/>
    <col min="771" max="775" width="45.5703125" style="128" customWidth="1"/>
    <col min="776" max="776" width="54.7109375" style="128" customWidth="1"/>
    <col min="777" max="781" width="45.5703125" style="128" customWidth="1"/>
    <col min="782" max="1024" width="12.42578125" style="128"/>
    <col min="1025" max="1025" width="186.7109375" style="128" customWidth="1"/>
    <col min="1026" max="1026" width="56.42578125" style="128" customWidth="1"/>
    <col min="1027" max="1031" width="45.5703125" style="128" customWidth="1"/>
    <col min="1032" max="1032" width="54.7109375" style="128" customWidth="1"/>
    <col min="1033" max="1037" width="45.5703125" style="128" customWidth="1"/>
    <col min="1038" max="1280" width="12.42578125" style="128"/>
    <col min="1281" max="1281" width="186.7109375" style="128" customWidth="1"/>
    <col min="1282" max="1282" width="56.42578125" style="128" customWidth="1"/>
    <col min="1283" max="1287" width="45.5703125" style="128" customWidth="1"/>
    <col min="1288" max="1288" width="54.7109375" style="128" customWidth="1"/>
    <col min="1289" max="1293" width="45.5703125" style="128" customWidth="1"/>
    <col min="1294" max="1536" width="12.42578125" style="128"/>
    <col min="1537" max="1537" width="186.7109375" style="128" customWidth="1"/>
    <col min="1538" max="1538" width="56.42578125" style="128" customWidth="1"/>
    <col min="1539" max="1543" width="45.5703125" style="128" customWidth="1"/>
    <col min="1544" max="1544" width="54.7109375" style="128" customWidth="1"/>
    <col min="1545" max="1549" width="45.5703125" style="128" customWidth="1"/>
    <col min="1550" max="1792" width="12.42578125" style="128"/>
    <col min="1793" max="1793" width="186.7109375" style="128" customWidth="1"/>
    <col min="1794" max="1794" width="56.42578125" style="128" customWidth="1"/>
    <col min="1795" max="1799" width="45.5703125" style="128" customWidth="1"/>
    <col min="1800" max="1800" width="54.7109375" style="128" customWidth="1"/>
    <col min="1801" max="1805" width="45.5703125" style="128" customWidth="1"/>
    <col min="1806" max="2048" width="12.42578125" style="128"/>
    <col min="2049" max="2049" width="186.7109375" style="128" customWidth="1"/>
    <col min="2050" max="2050" width="56.42578125" style="128" customWidth="1"/>
    <col min="2051" max="2055" width="45.5703125" style="128" customWidth="1"/>
    <col min="2056" max="2056" width="54.7109375" style="128" customWidth="1"/>
    <col min="2057" max="2061" width="45.5703125" style="128" customWidth="1"/>
    <col min="2062" max="2304" width="12.42578125" style="128"/>
    <col min="2305" max="2305" width="186.7109375" style="128" customWidth="1"/>
    <col min="2306" max="2306" width="56.42578125" style="128" customWidth="1"/>
    <col min="2307" max="2311" width="45.5703125" style="128" customWidth="1"/>
    <col min="2312" max="2312" width="54.7109375" style="128" customWidth="1"/>
    <col min="2313" max="2317" width="45.5703125" style="128" customWidth="1"/>
    <col min="2318" max="2560" width="12.42578125" style="128"/>
    <col min="2561" max="2561" width="186.7109375" style="128" customWidth="1"/>
    <col min="2562" max="2562" width="56.42578125" style="128" customWidth="1"/>
    <col min="2563" max="2567" width="45.5703125" style="128" customWidth="1"/>
    <col min="2568" max="2568" width="54.7109375" style="128" customWidth="1"/>
    <col min="2569" max="2573" width="45.5703125" style="128" customWidth="1"/>
    <col min="2574" max="2816" width="12.42578125" style="128"/>
    <col min="2817" max="2817" width="186.7109375" style="128" customWidth="1"/>
    <col min="2818" max="2818" width="56.42578125" style="128" customWidth="1"/>
    <col min="2819" max="2823" width="45.5703125" style="128" customWidth="1"/>
    <col min="2824" max="2824" width="54.7109375" style="128" customWidth="1"/>
    <col min="2825" max="2829" width="45.5703125" style="128" customWidth="1"/>
    <col min="2830" max="3072" width="12.42578125" style="128"/>
    <col min="3073" max="3073" width="186.7109375" style="128" customWidth="1"/>
    <col min="3074" max="3074" width="56.42578125" style="128" customWidth="1"/>
    <col min="3075" max="3079" width="45.5703125" style="128" customWidth="1"/>
    <col min="3080" max="3080" width="54.7109375" style="128" customWidth="1"/>
    <col min="3081" max="3085" width="45.5703125" style="128" customWidth="1"/>
    <col min="3086" max="3328" width="12.42578125" style="128"/>
    <col min="3329" max="3329" width="186.7109375" style="128" customWidth="1"/>
    <col min="3330" max="3330" width="56.42578125" style="128" customWidth="1"/>
    <col min="3331" max="3335" width="45.5703125" style="128" customWidth="1"/>
    <col min="3336" max="3336" width="54.7109375" style="128" customWidth="1"/>
    <col min="3337" max="3341" width="45.5703125" style="128" customWidth="1"/>
    <col min="3342" max="3584" width="12.42578125" style="128"/>
    <col min="3585" max="3585" width="186.7109375" style="128" customWidth="1"/>
    <col min="3586" max="3586" width="56.42578125" style="128" customWidth="1"/>
    <col min="3587" max="3591" width="45.5703125" style="128" customWidth="1"/>
    <col min="3592" max="3592" width="54.7109375" style="128" customWidth="1"/>
    <col min="3593" max="3597" width="45.5703125" style="128" customWidth="1"/>
    <col min="3598" max="3840" width="12.42578125" style="128"/>
    <col min="3841" max="3841" width="186.7109375" style="128" customWidth="1"/>
    <col min="3842" max="3842" width="56.42578125" style="128" customWidth="1"/>
    <col min="3843" max="3847" width="45.5703125" style="128" customWidth="1"/>
    <col min="3848" max="3848" width="54.7109375" style="128" customWidth="1"/>
    <col min="3849" max="3853" width="45.5703125" style="128" customWidth="1"/>
    <col min="3854" max="4096" width="12.42578125" style="128"/>
    <col min="4097" max="4097" width="186.7109375" style="128" customWidth="1"/>
    <col min="4098" max="4098" width="56.42578125" style="128" customWidth="1"/>
    <col min="4099" max="4103" width="45.5703125" style="128" customWidth="1"/>
    <col min="4104" max="4104" width="54.7109375" style="128" customWidth="1"/>
    <col min="4105" max="4109" width="45.5703125" style="128" customWidth="1"/>
    <col min="4110" max="4352" width="12.42578125" style="128"/>
    <col min="4353" max="4353" width="186.7109375" style="128" customWidth="1"/>
    <col min="4354" max="4354" width="56.42578125" style="128" customWidth="1"/>
    <col min="4355" max="4359" width="45.5703125" style="128" customWidth="1"/>
    <col min="4360" max="4360" width="54.7109375" style="128" customWidth="1"/>
    <col min="4361" max="4365" width="45.5703125" style="128" customWidth="1"/>
    <col min="4366" max="4608" width="12.42578125" style="128"/>
    <col min="4609" max="4609" width="186.7109375" style="128" customWidth="1"/>
    <col min="4610" max="4610" width="56.42578125" style="128" customWidth="1"/>
    <col min="4611" max="4615" width="45.5703125" style="128" customWidth="1"/>
    <col min="4616" max="4616" width="54.7109375" style="128" customWidth="1"/>
    <col min="4617" max="4621" width="45.5703125" style="128" customWidth="1"/>
    <col min="4622" max="4864" width="12.42578125" style="128"/>
    <col min="4865" max="4865" width="186.7109375" style="128" customWidth="1"/>
    <col min="4866" max="4866" width="56.42578125" style="128" customWidth="1"/>
    <col min="4867" max="4871" width="45.5703125" style="128" customWidth="1"/>
    <col min="4872" max="4872" width="54.7109375" style="128" customWidth="1"/>
    <col min="4873" max="4877" width="45.5703125" style="128" customWidth="1"/>
    <col min="4878" max="5120" width="12.42578125" style="128"/>
    <col min="5121" max="5121" width="186.7109375" style="128" customWidth="1"/>
    <col min="5122" max="5122" width="56.42578125" style="128" customWidth="1"/>
    <col min="5123" max="5127" width="45.5703125" style="128" customWidth="1"/>
    <col min="5128" max="5128" width="54.7109375" style="128" customWidth="1"/>
    <col min="5129" max="5133" width="45.5703125" style="128" customWidth="1"/>
    <col min="5134" max="5376" width="12.42578125" style="128"/>
    <col min="5377" max="5377" width="186.7109375" style="128" customWidth="1"/>
    <col min="5378" max="5378" width="56.42578125" style="128" customWidth="1"/>
    <col min="5379" max="5383" width="45.5703125" style="128" customWidth="1"/>
    <col min="5384" max="5384" width="54.7109375" style="128" customWidth="1"/>
    <col min="5385" max="5389" width="45.5703125" style="128" customWidth="1"/>
    <col min="5390" max="5632" width="12.42578125" style="128"/>
    <col min="5633" max="5633" width="186.7109375" style="128" customWidth="1"/>
    <col min="5634" max="5634" width="56.42578125" style="128" customWidth="1"/>
    <col min="5635" max="5639" width="45.5703125" style="128" customWidth="1"/>
    <col min="5640" max="5640" width="54.7109375" style="128" customWidth="1"/>
    <col min="5641" max="5645" width="45.5703125" style="128" customWidth="1"/>
    <col min="5646" max="5888" width="12.42578125" style="128"/>
    <col min="5889" max="5889" width="186.7109375" style="128" customWidth="1"/>
    <col min="5890" max="5890" width="56.42578125" style="128" customWidth="1"/>
    <col min="5891" max="5895" width="45.5703125" style="128" customWidth="1"/>
    <col min="5896" max="5896" width="54.7109375" style="128" customWidth="1"/>
    <col min="5897" max="5901" width="45.5703125" style="128" customWidth="1"/>
    <col min="5902" max="6144" width="12.42578125" style="128"/>
    <col min="6145" max="6145" width="186.7109375" style="128" customWidth="1"/>
    <col min="6146" max="6146" width="56.42578125" style="128" customWidth="1"/>
    <col min="6147" max="6151" width="45.5703125" style="128" customWidth="1"/>
    <col min="6152" max="6152" width="54.7109375" style="128" customWidth="1"/>
    <col min="6153" max="6157" width="45.5703125" style="128" customWidth="1"/>
    <col min="6158" max="6400" width="12.42578125" style="128"/>
    <col min="6401" max="6401" width="186.7109375" style="128" customWidth="1"/>
    <col min="6402" max="6402" width="56.42578125" style="128" customWidth="1"/>
    <col min="6403" max="6407" width="45.5703125" style="128" customWidth="1"/>
    <col min="6408" max="6408" width="54.7109375" style="128" customWidth="1"/>
    <col min="6409" max="6413" width="45.5703125" style="128" customWidth="1"/>
    <col min="6414" max="6656" width="12.42578125" style="128"/>
    <col min="6657" max="6657" width="186.7109375" style="128" customWidth="1"/>
    <col min="6658" max="6658" width="56.42578125" style="128" customWidth="1"/>
    <col min="6659" max="6663" width="45.5703125" style="128" customWidth="1"/>
    <col min="6664" max="6664" width="54.7109375" style="128" customWidth="1"/>
    <col min="6665" max="6669" width="45.5703125" style="128" customWidth="1"/>
    <col min="6670" max="6912" width="12.42578125" style="128"/>
    <col min="6913" max="6913" width="186.7109375" style="128" customWidth="1"/>
    <col min="6914" max="6914" width="56.42578125" style="128" customWidth="1"/>
    <col min="6915" max="6919" width="45.5703125" style="128" customWidth="1"/>
    <col min="6920" max="6920" width="54.7109375" style="128" customWidth="1"/>
    <col min="6921" max="6925" width="45.5703125" style="128" customWidth="1"/>
    <col min="6926" max="7168" width="12.42578125" style="128"/>
    <col min="7169" max="7169" width="186.7109375" style="128" customWidth="1"/>
    <col min="7170" max="7170" width="56.42578125" style="128" customWidth="1"/>
    <col min="7171" max="7175" width="45.5703125" style="128" customWidth="1"/>
    <col min="7176" max="7176" width="54.7109375" style="128" customWidth="1"/>
    <col min="7177" max="7181" width="45.5703125" style="128" customWidth="1"/>
    <col min="7182" max="7424" width="12.42578125" style="128"/>
    <col min="7425" max="7425" width="186.7109375" style="128" customWidth="1"/>
    <col min="7426" max="7426" width="56.42578125" style="128" customWidth="1"/>
    <col min="7427" max="7431" width="45.5703125" style="128" customWidth="1"/>
    <col min="7432" max="7432" width="54.7109375" style="128" customWidth="1"/>
    <col min="7433" max="7437" width="45.5703125" style="128" customWidth="1"/>
    <col min="7438" max="7680" width="12.42578125" style="128"/>
    <col min="7681" max="7681" width="186.7109375" style="128" customWidth="1"/>
    <col min="7682" max="7682" width="56.42578125" style="128" customWidth="1"/>
    <col min="7683" max="7687" width="45.5703125" style="128" customWidth="1"/>
    <col min="7688" max="7688" width="54.7109375" style="128" customWidth="1"/>
    <col min="7689" max="7693" width="45.5703125" style="128" customWidth="1"/>
    <col min="7694" max="7936" width="12.42578125" style="128"/>
    <col min="7937" max="7937" width="186.7109375" style="128" customWidth="1"/>
    <col min="7938" max="7938" width="56.42578125" style="128" customWidth="1"/>
    <col min="7939" max="7943" width="45.5703125" style="128" customWidth="1"/>
    <col min="7944" max="7944" width="54.7109375" style="128" customWidth="1"/>
    <col min="7945" max="7949" width="45.5703125" style="128" customWidth="1"/>
    <col min="7950" max="8192" width="12.42578125" style="128"/>
    <col min="8193" max="8193" width="186.7109375" style="128" customWidth="1"/>
    <col min="8194" max="8194" width="56.42578125" style="128" customWidth="1"/>
    <col min="8195" max="8199" width="45.5703125" style="128" customWidth="1"/>
    <col min="8200" max="8200" width="54.7109375" style="128" customWidth="1"/>
    <col min="8201" max="8205" width="45.5703125" style="128" customWidth="1"/>
    <col min="8206" max="8448" width="12.42578125" style="128"/>
    <col min="8449" max="8449" width="186.7109375" style="128" customWidth="1"/>
    <col min="8450" max="8450" width="56.42578125" style="128" customWidth="1"/>
    <col min="8451" max="8455" width="45.5703125" style="128" customWidth="1"/>
    <col min="8456" max="8456" width="54.7109375" style="128" customWidth="1"/>
    <col min="8457" max="8461" width="45.5703125" style="128" customWidth="1"/>
    <col min="8462" max="8704" width="12.42578125" style="128"/>
    <col min="8705" max="8705" width="186.7109375" style="128" customWidth="1"/>
    <col min="8706" max="8706" width="56.42578125" style="128" customWidth="1"/>
    <col min="8707" max="8711" width="45.5703125" style="128" customWidth="1"/>
    <col min="8712" max="8712" width="54.7109375" style="128" customWidth="1"/>
    <col min="8713" max="8717" width="45.5703125" style="128" customWidth="1"/>
    <col min="8718" max="8960" width="12.42578125" style="128"/>
    <col min="8961" max="8961" width="186.7109375" style="128" customWidth="1"/>
    <col min="8962" max="8962" width="56.42578125" style="128" customWidth="1"/>
    <col min="8963" max="8967" width="45.5703125" style="128" customWidth="1"/>
    <col min="8968" max="8968" width="54.7109375" style="128" customWidth="1"/>
    <col min="8969" max="8973" width="45.5703125" style="128" customWidth="1"/>
    <col min="8974" max="9216" width="12.42578125" style="128"/>
    <col min="9217" max="9217" width="186.7109375" style="128" customWidth="1"/>
    <col min="9218" max="9218" width="56.42578125" style="128" customWidth="1"/>
    <col min="9219" max="9223" width="45.5703125" style="128" customWidth="1"/>
    <col min="9224" max="9224" width="54.7109375" style="128" customWidth="1"/>
    <col min="9225" max="9229" width="45.5703125" style="128" customWidth="1"/>
    <col min="9230" max="9472" width="12.42578125" style="128"/>
    <col min="9473" max="9473" width="186.7109375" style="128" customWidth="1"/>
    <col min="9474" max="9474" width="56.42578125" style="128" customWidth="1"/>
    <col min="9475" max="9479" width="45.5703125" style="128" customWidth="1"/>
    <col min="9480" max="9480" width="54.7109375" style="128" customWidth="1"/>
    <col min="9481" max="9485" width="45.5703125" style="128" customWidth="1"/>
    <col min="9486" max="9728" width="12.42578125" style="128"/>
    <col min="9729" max="9729" width="186.7109375" style="128" customWidth="1"/>
    <col min="9730" max="9730" width="56.42578125" style="128" customWidth="1"/>
    <col min="9731" max="9735" width="45.5703125" style="128" customWidth="1"/>
    <col min="9736" max="9736" width="54.7109375" style="128" customWidth="1"/>
    <col min="9737" max="9741" width="45.5703125" style="128" customWidth="1"/>
    <col min="9742" max="9984" width="12.42578125" style="128"/>
    <col min="9985" max="9985" width="186.7109375" style="128" customWidth="1"/>
    <col min="9986" max="9986" width="56.42578125" style="128" customWidth="1"/>
    <col min="9987" max="9991" width="45.5703125" style="128" customWidth="1"/>
    <col min="9992" max="9992" width="54.7109375" style="128" customWidth="1"/>
    <col min="9993" max="9997" width="45.5703125" style="128" customWidth="1"/>
    <col min="9998" max="10240" width="12.42578125" style="128"/>
    <col min="10241" max="10241" width="186.7109375" style="128" customWidth="1"/>
    <col min="10242" max="10242" width="56.42578125" style="128" customWidth="1"/>
    <col min="10243" max="10247" width="45.5703125" style="128" customWidth="1"/>
    <col min="10248" max="10248" width="54.7109375" style="128" customWidth="1"/>
    <col min="10249" max="10253" width="45.5703125" style="128" customWidth="1"/>
    <col min="10254" max="10496" width="12.42578125" style="128"/>
    <col min="10497" max="10497" width="186.7109375" style="128" customWidth="1"/>
    <col min="10498" max="10498" width="56.42578125" style="128" customWidth="1"/>
    <col min="10499" max="10503" width="45.5703125" style="128" customWidth="1"/>
    <col min="10504" max="10504" width="54.7109375" style="128" customWidth="1"/>
    <col min="10505" max="10509" width="45.5703125" style="128" customWidth="1"/>
    <col min="10510" max="10752" width="12.42578125" style="128"/>
    <col min="10753" max="10753" width="186.7109375" style="128" customWidth="1"/>
    <col min="10754" max="10754" width="56.42578125" style="128" customWidth="1"/>
    <col min="10755" max="10759" width="45.5703125" style="128" customWidth="1"/>
    <col min="10760" max="10760" width="54.7109375" style="128" customWidth="1"/>
    <col min="10761" max="10765" width="45.5703125" style="128" customWidth="1"/>
    <col min="10766" max="11008" width="12.42578125" style="128"/>
    <col min="11009" max="11009" width="186.7109375" style="128" customWidth="1"/>
    <col min="11010" max="11010" width="56.42578125" style="128" customWidth="1"/>
    <col min="11011" max="11015" width="45.5703125" style="128" customWidth="1"/>
    <col min="11016" max="11016" width="54.7109375" style="128" customWidth="1"/>
    <col min="11017" max="11021" width="45.5703125" style="128" customWidth="1"/>
    <col min="11022" max="11264" width="12.42578125" style="128"/>
    <col min="11265" max="11265" width="186.7109375" style="128" customWidth="1"/>
    <col min="11266" max="11266" width="56.42578125" style="128" customWidth="1"/>
    <col min="11267" max="11271" width="45.5703125" style="128" customWidth="1"/>
    <col min="11272" max="11272" width="54.7109375" style="128" customWidth="1"/>
    <col min="11273" max="11277" width="45.5703125" style="128" customWidth="1"/>
    <col min="11278" max="11520" width="12.42578125" style="128"/>
    <col min="11521" max="11521" width="186.7109375" style="128" customWidth="1"/>
    <col min="11522" max="11522" width="56.42578125" style="128" customWidth="1"/>
    <col min="11523" max="11527" width="45.5703125" style="128" customWidth="1"/>
    <col min="11528" max="11528" width="54.7109375" style="128" customWidth="1"/>
    <col min="11529" max="11533" width="45.5703125" style="128" customWidth="1"/>
    <col min="11534" max="11776" width="12.42578125" style="128"/>
    <col min="11777" max="11777" width="186.7109375" style="128" customWidth="1"/>
    <col min="11778" max="11778" width="56.42578125" style="128" customWidth="1"/>
    <col min="11779" max="11783" width="45.5703125" style="128" customWidth="1"/>
    <col min="11784" max="11784" width="54.7109375" style="128" customWidth="1"/>
    <col min="11785" max="11789" width="45.5703125" style="128" customWidth="1"/>
    <col min="11790" max="12032" width="12.42578125" style="128"/>
    <col min="12033" max="12033" width="186.7109375" style="128" customWidth="1"/>
    <col min="12034" max="12034" width="56.42578125" style="128" customWidth="1"/>
    <col min="12035" max="12039" width="45.5703125" style="128" customWidth="1"/>
    <col min="12040" max="12040" width="54.7109375" style="128" customWidth="1"/>
    <col min="12041" max="12045" width="45.5703125" style="128" customWidth="1"/>
    <col min="12046" max="12288" width="12.42578125" style="128"/>
    <col min="12289" max="12289" width="186.7109375" style="128" customWidth="1"/>
    <col min="12290" max="12290" width="56.42578125" style="128" customWidth="1"/>
    <col min="12291" max="12295" width="45.5703125" style="128" customWidth="1"/>
    <col min="12296" max="12296" width="54.7109375" style="128" customWidth="1"/>
    <col min="12297" max="12301" width="45.5703125" style="128" customWidth="1"/>
    <col min="12302" max="12544" width="12.42578125" style="128"/>
    <col min="12545" max="12545" width="186.7109375" style="128" customWidth="1"/>
    <col min="12546" max="12546" width="56.42578125" style="128" customWidth="1"/>
    <col min="12547" max="12551" width="45.5703125" style="128" customWidth="1"/>
    <col min="12552" max="12552" width="54.7109375" style="128" customWidth="1"/>
    <col min="12553" max="12557" width="45.5703125" style="128" customWidth="1"/>
    <col min="12558" max="12800" width="12.42578125" style="128"/>
    <col min="12801" max="12801" width="186.7109375" style="128" customWidth="1"/>
    <col min="12802" max="12802" width="56.42578125" style="128" customWidth="1"/>
    <col min="12803" max="12807" width="45.5703125" style="128" customWidth="1"/>
    <col min="12808" max="12808" width="54.7109375" style="128" customWidth="1"/>
    <col min="12809" max="12813" width="45.5703125" style="128" customWidth="1"/>
    <col min="12814" max="13056" width="12.42578125" style="128"/>
    <col min="13057" max="13057" width="186.7109375" style="128" customWidth="1"/>
    <col min="13058" max="13058" width="56.42578125" style="128" customWidth="1"/>
    <col min="13059" max="13063" width="45.5703125" style="128" customWidth="1"/>
    <col min="13064" max="13064" width="54.7109375" style="128" customWidth="1"/>
    <col min="13065" max="13069" width="45.5703125" style="128" customWidth="1"/>
    <col min="13070" max="13312" width="12.42578125" style="128"/>
    <col min="13313" max="13313" width="186.7109375" style="128" customWidth="1"/>
    <col min="13314" max="13314" width="56.42578125" style="128" customWidth="1"/>
    <col min="13315" max="13319" width="45.5703125" style="128" customWidth="1"/>
    <col min="13320" max="13320" width="54.7109375" style="128" customWidth="1"/>
    <col min="13321" max="13325" width="45.5703125" style="128" customWidth="1"/>
    <col min="13326" max="13568" width="12.42578125" style="128"/>
    <col min="13569" max="13569" width="186.7109375" style="128" customWidth="1"/>
    <col min="13570" max="13570" width="56.42578125" style="128" customWidth="1"/>
    <col min="13571" max="13575" width="45.5703125" style="128" customWidth="1"/>
    <col min="13576" max="13576" width="54.7109375" style="128" customWidth="1"/>
    <col min="13577" max="13581" width="45.5703125" style="128" customWidth="1"/>
    <col min="13582" max="13824" width="12.42578125" style="128"/>
    <col min="13825" max="13825" width="186.7109375" style="128" customWidth="1"/>
    <col min="13826" max="13826" width="56.42578125" style="128" customWidth="1"/>
    <col min="13827" max="13831" width="45.5703125" style="128" customWidth="1"/>
    <col min="13832" max="13832" width="54.7109375" style="128" customWidth="1"/>
    <col min="13833" max="13837" width="45.5703125" style="128" customWidth="1"/>
    <col min="13838" max="14080" width="12.42578125" style="128"/>
    <col min="14081" max="14081" width="186.7109375" style="128" customWidth="1"/>
    <col min="14082" max="14082" width="56.42578125" style="128" customWidth="1"/>
    <col min="14083" max="14087" width="45.5703125" style="128" customWidth="1"/>
    <col min="14088" max="14088" width="54.7109375" style="128" customWidth="1"/>
    <col min="14089" max="14093" width="45.5703125" style="128" customWidth="1"/>
    <col min="14094" max="14336" width="12.42578125" style="128"/>
    <col min="14337" max="14337" width="186.7109375" style="128" customWidth="1"/>
    <col min="14338" max="14338" width="56.42578125" style="128" customWidth="1"/>
    <col min="14339" max="14343" width="45.5703125" style="128" customWidth="1"/>
    <col min="14344" max="14344" width="54.7109375" style="128" customWidth="1"/>
    <col min="14345" max="14349" width="45.5703125" style="128" customWidth="1"/>
    <col min="14350" max="14592" width="12.42578125" style="128"/>
    <col min="14593" max="14593" width="186.7109375" style="128" customWidth="1"/>
    <col min="14594" max="14594" width="56.42578125" style="128" customWidth="1"/>
    <col min="14595" max="14599" width="45.5703125" style="128" customWidth="1"/>
    <col min="14600" max="14600" width="54.7109375" style="128" customWidth="1"/>
    <col min="14601" max="14605" width="45.5703125" style="128" customWidth="1"/>
    <col min="14606" max="14848" width="12.42578125" style="128"/>
    <col min="14849" max="14849" width="186.7109375" style="128" customWidth="1"/>
    <col min="14850" max="14850" width="56.42578125" style="128" customWidth="1"/>
    <col min="14851" max="14855" width="45.5703125" style="128" customWidth="1"/>
    <col min="14856" max="14856" width="54.7109375" style="128" customWidth="1"/>
    <col min="14857" max="14861" width="45.5703125" style="128" customWidth="1"/>
    <col min="14862" max="15104" width="12.42578125" style="128"/>
    <col min="15105" max="15105" width="186.7109375" style="128" customWidth="1"/>
    <col min="15106" max="15106" width="56.42578125" style="128" customWidth="1"/>
    <col min="15107" max="15111" width="45.5703125" style="128" customWidth="1"/>
    <col min="15112" max="15112" width="54.7109375" style="128" customWidth="1"/>
    <col min="15113" max="15117" width="45.5703125" style="128" customWidth="1"/>
    <col min="15118" max="15360" width="12.42578125" style="128"/>
    <col min="15361" max="15361" width="186.7109375" style="128" customWidth="1"/>
    <col min="15362" max="15362" width="56.42578125" style="128" customWidth="1"/>
    <col min="15363" max="15367" width="45.5703125" style="128" customWidth="1"/>
    <col min="15368" max="15368" width="54.7109375" style="128" customWidth="1"/>
    <col min="15369" max="15373" width="45.5703125" style="128" customWidth="1"/>
    <col min="15374" max="15616" width="12.42578125" style="128"/>
    <col min="15617" max="15617" width="186.7109375" style="128" customWidth="1"/>
    <col min="15618" max="15618" width="56.42578125" style="128" customWidth="1"/>
    <col min="15619" max="15623" width="45.5703125" style="128" customWidth="1"/>
    <col min="15624" max="15624" width="54.7109375" style="128" customWidth="1"/>
    <col min="15625" max="15629" width="45.5703125" style="128" customWidth="1"/>
    <col min="15630" max="15872" width="12.42578125" style="128"/>
    <col min="15873" max="15873" width="186.7109375" style="128" customWidth="1"/>
    <col min="15874" max="15874" width="56.42578125" style="128" customWidth="1"/>
    <col min="15875" max="15879" width="45.5703125" style="128" customWidth="1"/>
    <col min="15880" max="15880" width="54.7109375" style="128" customWidth="1"/>
    <col min="15881" max="15885" width="45.5703125" style="128" customWidth="1"/>
    <col min="15886" max="16128" width="12.42578125" style="128"/>
    <col min="16129" max="16129" width="186.7109375" style="128" customWidth="1"/>
    <col min="16130" max="16130" width="56.42578125" style="128" customWidth="1"/>
    <col min="16131" max="16135" width="45.5703125" style="128" customWidth="1"/>
    <col min="16136" max="16136" width="54.7109375" style="128" customWidth="1"/>
    <col min="16137" max="16141" width="45.5703125" style="128" customWidth="1"/>
    <col min="16142" max="16384" width="12.42578125" style="128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96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3883261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3883261</v>
      </c>
      <c r="G13" s="56">
        <f>IF(ISBLANK(F13),"  ",IF(F76&gt;0,F13/F76,IF(F13&gt;0,1,0)))</f>
        <v>6.2736765693945429E-2</v>
      </c>
      <c r="H13" s="9">
        <v>9330457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9330457</v>
      </c>
      <c r="M13" s="56">
        <f>IF(ISBLANK(L13),"  ",IF(L76&gt;0,L13/L76,IF(L13&gt;0,1,0)))</f>
        <v>0.14553477127226927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13233357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13233357</v>
      </c>
      <c r="G15" s="65">
        <f>IF(ISBLANK(F15),"  ",IF(F76&gt;0,F15/F76,IF(F15&gt;0,1,0)))</f>
        <v>0.21379402967076705</v>
      </c>
      <c r="H15" s="226">
        <v>10000000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10000000</v>
      </c>
      <c r="M15" s="65">
        <f>IF(ISBLANK(L15),"  ",IF(L76&gt;0,L15/L76,IF(L15&gt;0,1,0)))</f>
        <v>0.15597818121049081</v>
      </c>
      <c r="N15" s="220"/>
    </row>
    <row r="16" spans="1:17" s="200" customFormat="1" ht="44.25" x14ac:dyDescent="0.55000000000000004">
      <c r="A16" s="66" t="s">
        <v>15</v>
      </c>
      <c r="B16" s="207">
        <v>3233357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3233357</v>
      </c>
      <c r="G16" s="56">
        <f>IF(ISBLANK(F16),"  ",IF(F76&gt;0,F16/F76,IF(F16&gt;0,1,0)))</f>
        <v>5.2237117338720801E-2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10000000</v>
      </c>
      <c r="C29" s="58">
        <f t="shared" si="0"/>
        <v>1</v>
      </c>
      <c r="D29" s="69">
        <v>0</v>
      </c>
      <c r="E29" s="54">
        <f t="shared" si="5"/>
        <v>0</v>
      </c>
      <c r="F29" s="44">
        <f t="shared" si="2"/>
        <v>10000000</v>
      </c>
      <c r="G29" s="62">
        <f>IF(ISBLANK(F29),"  ",IF(F76&gt;0,F29/F76,IF(F29&gt;0,1,0)))</f>
        <v>0.16155691233204625</v>
      </c>
      <c r="H29" s="224">
        <v>10000000</v>
      </c>
      <c r="I29" s="58">
        <f t="shared" si="3"/>
        <v>1</v>
      </c>
      <c r="J29" s="69">
        <v>0</v>
      </c>
      <c r="K29" s="60">
        <f t="shared" si="4"/>
        <v>0</v>
      </c>
      <c r="L29" s="44">
        <f t="shared" si="1"/>
        <v>10000000</v>
      </c>
      <c r="M29" s="62">
        <f>IF(ISBLANK(L29),"  ",IF(L76&gt;0,L29/L76,IF(L29&gt;0,1,0)))</f>
        <v>0.15597818121049081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17116618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17116618</v>
      </c>
      <c r="G40" s="82">
        <f>IF(ISBLANK(F40),"  ",IF(F76&gt;0,F40/F76,IF(F40&gt;0,1,0)))</f>
        <v>0.27653079536471248</v>
      </c>
      <c r="H40" s="229">
        <v>19330457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19330457</v>
      </c>
      <c r="M40" s="82">
        <f>IF(ISBLANK(L40),"  ",IF(L76&gt;0,L40/L76,IF(L40&gt;0,1,0)))</f>
        <v>0.30151295248276005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13649026</v>
      </c>
      <c r="E60" s="60">
        <f t="shared" si="9"/>
        <v>1</v>
      </c>
      <c r="F60" s="78">
        <f t="shared" si="14"/>
        <v>13649026</v>
      </c>
      <c r="G60" s="62">
        <f>IF(ISBLANK(F60),"  ",IF(F76&gt;0,F60/F76,IF(F60&gt;0,1,0)))</f>
        <v>0.22050944968998198</v>
      </c>
      <c r="H60" s="228">
        <v>0</v>
      </c>
      <c r="I60" s="58">
        <f t="shared" si="11"/>
        <v>0</v>
      </c>
      <c r="J60" s="77">
        <v>13649026</v>
      </c>
      <c r="K60" s="60">
        <f t="shared" si="12"/>
        <v>1</v>
      </c>
      <c r="L60" s="78">
        <f t="shared" si="13"/>
        <v>13649026</v>
      </c>
      <c r="M60" s="62">
        <f>IF(ISBLANK(L60),"  ",IF(L76&gt;0,L60/L76,IF(L60&gt;0,1,0)))</f>
        <v>0.21289502507747007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0</v>
      </c>
      <c r="C67" s="80">
        <f t="shared" si="0"/>
        <v>0</v>
      </c>
      <c r="D67" s="91">
        <v>13649026</v>
      </c>
      <c r="E67" s="83">
        <f t="shared" si="9"/>
        <v>1</v>
      </c>
      <c r="F67" s="232">
        <f>F66+F65+F64+F63+F62+F61+F60+F59+F58+F57+F56</f>
        <v>13649026</v>
      </c>
      <c r="G67" s="82">
        <f>IF(ISBLANK(F67),"  ",IF(F76&gt;0,F67/F76,IF(F67&gt;0,1,0)))</f>
        <v>0.22050944968998198</v>
      </c>
      <c r="H67" s="232">
        <v>0</v>
      </c>
      <c r="I67" s="80">
        <f t="shared" si="11"/>
        <v>0</v>
      </c>
      <c r="J67" s="91">
        <v>13649026</v>
      </c>
      <c r="K67" s="83">
        <f t="shared" si="12"/>
        <v>1</v>
      </c>
      <c r="L67" s="232">
        <f>L66+L65+L64+L63+L62+L61+L60+L59+L58+L57+L56</f>
        <v>13649026</v>
      </c>
      <c r="M67" s="82">
        <f>IF(ISBLANK(L67),"  ",IF(L76&gt;0,L67/L76,IF(L67&gt;0,1,0)))</f>
        <v>0.21289502507747007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31132048</v>
      </c>
      <c r="E73" s="60">
        <f>IF(ISBLANK(D73),"  ",IF(F73&gt;0,D73/F73,IF(D73&gt;0,1,0)))</f>
        <v>1</v>
      </c>
      <c r="F73" s="44">
        <f>D73+B73</f>
        <v>31132048</v>
      </c>
      <c r="G73" s="62">
        <f>IF(ISBLANK(F73),"  ",IF(F76&gt;0,F73/F76,IF(F73&gt;0,1,0)))</f>
        <v>0.50295975494530554</v>
      </c>
      <c r="H73" s="224">
        <v>0</v>
      </c>
      <c r="I73" s="58">
        <f>IF(ISBLANK(H73),"  ",IF(L73&gt;0,H73/L73,IF(H73&gt;0,1,0)))</f>
        <v>0</v>
      </c>
      <c r="J73" s="69">
        <v>31132048</v>
      </c>
      <c r="K73" s="60">
        <f>IF(ISBLANK(J73),"  ",IF(L73&gt;0,J73/L73,IF(J73&gt;0,1,0)))</f>
        <v>1</v>
      </c>
      <c r="L73" s="44">
        <f>J73+H73</f>
        <v>31132048</v>
      </c>
      <c r="M73" s="62">
        <f>IF(ISBLANK(L73),"  ",IF(L76&gt;0,L73/L76,IF(L73&gt;0,1,0)))</f>
        <v>0.48559202243976984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31132048</v>
      </c>
      <c r="E74" s="83">
        <f>IF(ISBLANK(D74),"  ",IF(F74&gt;0,D74/F74,IF(D74&gt;0,1,0)))</f>
        <v>1</v>
      </c>
      <c r="F74" s="118">
        <f>F73+F72+F71+F70+F69</f>
        <v>31132048</v>
      </c>
      <c r="G74" s="82">
        <f>IF(ISBLANK(F74),"  ",IF(F76&gt;0,F74/F76,IF(F74&gt;0,1,0)))</f>
        <v>0.50295975494530554</v>
      </c>
      <c r="H74" s="117">
        <v>0</v>
      </c>
      <c r="I74" s="80">
        <f>IF(ISBLANK(H74),"  ",IF(L74&gt;0,H74/L74,IF(H74&gt;0,1,0)))</f>
        <v>0</v>
      </c>
      <c r="J74" s="95">
        <v>31132048</v>
      </c>
      <c r="K74" s="83">
        <f>IF(ISBLANK(J74),"  ",IF(L74&gt;0,J74/L74,IF(J74&gt;0,1,0)))</f>
        <v>1</v>
      </c>
      <c r="L74" s="118">
        <f>L73+L72+L71+L70+L69</f>
        <v>31132048</v>
      </c>
      <c r="M74" s="82">
        <f>IF(ISBLANK(L74),"  ",IF(L76&gt;0,L74/L76,IF(L74&gt;0,1,0)))</f>
        <v>0.48559202243976984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17116618</v>
      </c>
      <c r="C76" s="122">
        <f t="shared" si="0"/>
        <v>0.27653079536471248</v>
      </c>
      <c r="D76" s="121">
        <v>44781074</v>
      </c>
      <c r="E76" s="123">
        <f>IF(ISBLANK(D76),"  ",IF(F76&gt;0,D76/F76,IF(D76&gt;0,1,0)))</f>
        <v>0.72346920463528752</v>
      </c>
      <c r="F76" s="121">
        <f>F74+F67+F47+F40+F48+F75</f>
        <v>61897692</v>
      </c>
      <c r="G76" s="124">
        <f>IF(ISBLANK(F76),"  ",IF(F76&gt;0,F76/F76,IF(F76&gt;0,1,0)))</f>
        <v>1</v>
      </c>
      <c r="H76" s="121">
        <v>19330457</v>
      </c>
      <c r="I76" s="122">
        <f>IF(ISBLANK(H76),"  ",IF(L76&gt;0,H76/L76,IF(H76&gt;0,1,0)))</f>
        <v>0.30151295248276005</v>
      </c>
      <c r="J76" s="121">
        <v>44781074</v>
      </c>
      <c r="K76" s="123">
        <f>IF(ISBLANK(J76),"  ",IF(L76&gt;0,J76/L76,IF(J76&gt;0,1,0)))</f>
        <v>0.69848704751723989</v>
      </c>
      <c r="L76" s="121">
        <f>L74+L67+L47+L40+L48+L75</f>
        <v>64111531</v>
      </c>
      <c r="M76" s="124">
        <f>IF(ISBLANK(L76),"  ",IF(L76&gt;0,L76/L76,IF(L76&gt;0,1,0)))</f>
        <v>1</v>
      </c>
    </row>
    <row r="77" spans="1:14" s="201" customFormat="1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  <row r="80" spans="1:14" s="201" customFormat="1" x14ac:dyDescent="0.2">
      <c r="B80" s="240"/>
      <c r="D80" s="240"/>
      <c r="F80" s="240"/>
      <c r="H80" s="240"/>
      <c r="J80" s="240"/>
      <c r="L80" s="240"/>
    </row>
    <row r="81" spans="2:12" s="201" customFormat="1" x14ac:dyDescent="0.2">
      <c r="B81" s="240"/>
      <c r="D81" s="240"/>
      <c r="F81" s="240"/>
      <c r="H81" s="240"/>
      <c r="J81" s="240"/>
      <c r="L81" s="240"/>
    </row>
    <row r="82" spans="2:12" s="201" customFormat="1" x14ac:dyDescent="0.2">
      <c r="B82" s="240"/>
      <c r="D82" s="240"/>
      <c r="F82" s="240"/>
      <c r="H82" s="240"/>
      <c r="J82" s="240"/>
      <c r="L82" s="240"/>
    </row>
  </sheetData>
  <pageMargins left="0.25" right="0.25" top="0.75" bottom="0.75" header="0.3" footer="0.3"/>
  <pageSetup scale="1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52.140625" style="240" customWidth="1"/>
    <col min="5" max="5" width="45.5703125" style="201" customWidth="1"/>
    <col min="6" max="6" width="50.285156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50.28515625" style="240" customWidth="1"/>
    <col min="11" max="11" width="45.5703125" style="201" customWidth="1"/>
    <col min="12" max="12" width="50.285156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 t="s">
        <v>4</v>
      </c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f>'2Year'!B13+'4Year'!B13</f>
        <v>268162359.12</v>
      </c>
      <c r="C13" s="52">
        <f t="shared" ref="C13:C76" si="0">IF(ISBLANK(B13),"  ",IF(F13&gt;0,B13/F13,IF(B13&gt;0,1,0)))</f>
        <v>1</v>
      </c>
      <c r="D13" s="53">
        <f>'2Year'!D13+'4Year'!D13</f>
        <v>0</v>
      </c>
      <c r="E13" s="54">
        <f>IF(ISBLANK(D13),"  ",IF(F13&gt;0,D13/F13,IF(D13&gt;0,1,0)))</f>
        <v>0</v>
      </c>
      <c r="F13" s="55">
        <f>D13+B13</f>
        <v>268162359.12</v>
      </c>
      <c r="G13" s="56">
        <f>IF(ISBLANK(F13),"  ",IF(F76&gt;0,F13/F76,IF(F13&gt;0,1,0)))</f>
        <v>8.205255343703137E-2</v>
      </c>
      <c r="H13" s="9">
        <f>'2Year'!H13+'4Year'!H13</f>
        <v>477845579</v>
      </c>
      <c r="I13" s="52">
        <f>IF(ISBLANK(H13),"  ",IF(L13&gt;0,H13/L13,IF(H13&gt;0,1,0)))</f>
        <v>1</v>
      </c>
      <c r="J13" s="53">
        <f>'2Year'!J13+'4Year'!J13</f>
        <v>0</v>
      </c>
      <c r="K13" s="54">
        <f>IF(ISBLANK(J13),"  ",IF(L13&gt;0,J13/L13,IF(J13&gt;0,1,0)))</f>
        <v>0</v>
      </c>
      <c r="L13" s="55">
        <f t="shared" ref="L13:L34" si="1">J13+H13</f>
        <v>477845579</v>
      </c>
      <c r="M13" s="56">
        <f>IF(ISBLANK(L13),"  ",IF(L76&gt;0,L13/L76,IF(L13&gt;0,1,0)))</f>
        <v>0.1440018964950826</v>
      </c>
      <c r="N13" s="57"/>
    </row>
    <row r="14" spans="1:17" s="200" customFormat="1" ht="44.25" x14ac:dyDescent="0.55000000000000004">
      <c r="A14" s="215" t="s">
        <v>13</v>
      </c>
      <c r="B14" s="9">
        <f>'2Year'!B14+'4Year'!B14</f>
        <v>0</v>
      </c>
      <c r="C14" s="58">
        <f t="shared" si="0"/>
        <v>0</v>
      </c>
      <c r="D14" s="53">
        <f>'2Year'!D14+'4Year'!D14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'2Year'!H14+'4Year'!H14</f>
        <v>0</v>
      </c>
      <c r="I14" s="58">
        <f>IF(ISBLANK(H14),"  ",IF(L14&gt;0,H14/L14,IF(H14&gt;0,1,0)))</f>
        <v>0</v>
      </c>
      <c r="J14" s="53">
        <f>'2Year'!J14+'4Year'!J14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9">
        <f>'2Year'!B15+'4Year'!B15</f>
        <v>260345817.18000001</v>
      </c>
      <c r="C15" s="137">
        <f t="shared" si="0"/>
        <v>0.99538561483917798</v>
      </c>
      <c r="D15" s="53">
        <f>'2Year'!D15+'4Year'!D15</f>
        <v>1206905</v>
      </c>
      <c r="E15" s="64">
        <f>IF(ISBLANK(D15),"  ",IF(F15&gt;0,D15/F15,IF(D15&gt;0,1,0)))</f>
        <v>4.614385160822034E-3</v>
      </c>
      <c r="F15" s="48">
        <f>D15+B15</f>
        <v>261552722.18000001</v>
      </c>
      <c r="G15" s="65">
        <f>IF(ISBLANK(F15),"  ",IF(F76&gt;0,F15/F76,IF(F15&gt;0,1,0)))</f>
        <v>8.0030130938965424E-2</v>
      </c>
      <c r="H15" s="9">
        <f>'2Year'!H15+'4Year'!H15</f>
        <v>42345185</v>
      </c>
      <c r="I15" s="137">
        <f>IF(ISBLANK(H15),"  ",IF(L15&gt;0,H15/L15,IF(H15&gt;0,1,0)))</f>
        <v>0.97918843450432691</v>
      </c>
      <c r="J15" s="53">
        <f>'2Year'!J15+'4Year'!J15</f>
        <v>900000</v>
      </c>
      <c r="K15" s="64">
        <f>IF(ISBLANK(J15),"  ",IF(L15&gt;0,J15/L15,IF(J15&gt;0,1,0)))</f>
        <v>2.08115654956731E-2</v>
      </c>
      <c r="L15" s="48">
        <f t="shared" si="1"/>
        <v>43245185</v>
      </c>
      <c r="M15" s="65">
        <f>IF(ISBLANK(L15),"  ",IF(L76&gt;0,L15/L76,IF(L15&gt;0,1,0)))</f>
        <v>1.3032219880139771E-2</v>
      </c>
      <c r="N15" s="220"/>
    </row>
    <row r="16" spans="1:17" s="200" customFormat="1" ht="44.25" x14ac:dyDescent="0.55000000000000004">
      <c r="A16" s="66" t="s">
        <v>15</v>
      </c>
      <c r="B16" s="9">
        <f>'2Year'!B16+'4Year'!B16</f>
        <v>221232452.18000001</v>
      </c>
      <c r="C16" s="52">
        <f t="shared" si="0"/>
        <v>1</v>
      </c>
      <c r="D16" s="53">
        <f>'2Year'!D16+'4Year'!D16</f>
        <v>0</v>
      </c>
      <c r="E16" s="54">
        <f>IF(ISBLANK(D16),"  ",IF(F16&gt;0,D16/F16,IF(D16&gt;0,1,0)))</f>
        <v>0</v>
      </c>
      <c r="F16" s="67">
        <f t="shared" ref="F16:F39" si="2">D16+B16</f>
        <v>221232452.18000001</v>
      </c>
      <c r="G16" s="56">
        <f>IF(ISBLANK(F16),"  ",IF(F76&gt;0,F16/F76,IF(F16&gt;0,1,0)))</f>
        <v>6.7692899421360586E-2</v>
      </c>
      <c r="H16" s="9">
        <f>'2Year'!H16+'4Year'!H16</f>
        <v>0</v>
      </c>
      <c r="I16" s="52">
        <f t="shared" ref="I16:I34" si="3">IF(ISBLANK(H16),"  ",IF(L16&gt;0,H16/L16,IF(H16&gt;0,1,0)))</f>
        <v>0</v>
      </c>
      <c r="J16" s="53">
        <f>'2Year'!J16+'4Year'!J16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9">
        <f>'2Year'!B17+'4Year'!B17</f>
        <v>33977861</v>
      </c>
      <c r="C17" s="58">
        <f t="shared" si="0"/>
        <v>1</v>
      </c>
      <c r="D17" s="53">
        <f>'2Year'!D17+'4Year'!D17</f>
        <v>0</v>
      </c>
      <c r="E17" s="54">
        <f t="shared" ref="E17:E34" si="5">IF(ISBLANK(D17),"  ",IF(F17&gt;0,D17/F17,IF(D17&gt;0,1,0)))</f>
        <v>0</v>
      </c>
      <c r="F17" s="44">
        <f t="shared" si="2"/>
        <v>33977861</v>
      </c>
      <c r="G17" s="62">
        <f>IF(ISBLANK(F17),"  ",IF(F76&gt;0,F17/F76,IF(F17&gt;0,1,0)))</f>
        <v>1.0396575658595451E-2</v>
      </c>
      <c r="H17" s="9">
        <f>'2Year'!H17+'4Year'!H17</f>
        <v>35344536</v>
      </c>
      <c r="I17" s="58">
        <f t="shared" si="3"/>
        <v>1</v>
      </c>
      <c r="J17" s="53">
        <f>'2Year'!J17+'4Year'!J17</f>
        <v>0</v>
      </c>
      <c r="K17" s="60">
        <f t="shared" si="4"/>
        <v>0</v>
      </c>
      <c r="L17" s="44">
        <f t="shared" si="1"/>
        <v>35344536</v>
      </c>
      <c r="M17" s="62">
        <f>IF(ISBLANK(L17),"  ",IF(L76&gt;0,L17/L76,IF(L17&gt;0,1,0)))</f>
        <v>1.065130753200653E-2</v>
      </c>
      <c r="N17" s="220"/>
    </row>
    <row r="18" spans="1:14" s="200" customFormat="1" ht="44.25" x14ac:dyDescent="0.55000000000000004">
      <c r="A18" s="68" t="s">
        <v>17</v>
      </c>
      <c r="B18" s="9">
        <f>'2Year'!B18+'4Year'!B18</f>
        <v>0</v>
      </c>
      <c r="C18" s="58">
        <f t="shared" si="0"/>
        <v>0</v>
      </c>
      <c r="D18" s="53">
        <f>'2Year'!D18+'4Year'!D18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'2Year'!H18+'4Year'!H18</f>
        <v>0</v>
      </c>
      <c r="I18" s="58">
        <f t="shared" si="3"/>
        <v>0</v>
      </c>
      <c r="J18" s="53">
        <f>'2Year'!J18+'4Year'!J18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9">
        <f>'2Year'!B19+'4Year'!B19</f>
        <v>544303</v>
      </c>
      <c r="C19" s="58">
        <f t="shared" si="0"/>
        <v>1</v>
      </c>
      <c r="D19" s="53">
        <f>'2Year'!D19+'4Year'!D19</f>
        <v>0</v>
      </c>
      <c r="E19" s="54">
        <f t="shared" si="5"/>
        <v>0</v>
      </c>
      <c r="F19" s="44">
        <f t="shared" si="2"/>
        <v>544303</v>
      </c>
      <c r="G19" s="62">
        <f>IF(ISBLANK(F19),"  ",IF(F76&gt;0,F19/F76,IF(F19&gt;0,1,0)))</f>
        <v>1.6654630851248935E-4</v>
      </c>
      <c r="H19" s="9">
        <f>'2Year'!H19+'4Year'!H19</f>
        <v>529646</v>
      </c>
      <c r="I19" s="58">
        <f t="shared" si="3"/>
        <v>1</v>
      </c>
      <c r="J19" s="53">
        <f>'2Year'!J19+'4Year'!J19</f>
        <v>0</v>
      </c>
      <c r="K19" s="60">
        <f t="shared" si="4"/>
        <v>0</v>
      </c>
      <c r="L19" s="44">
        <f t="shared" si="1"/>
        <v>529646</v>
      </c>
      <c r="M19" s="62">
        <f>IF(ISBLANK(L19),"  ",IF(L76&gt;0,L19/L76,IF(L19&gt;0,1,0)))</f>
        <v>1.5961229280523389E-4</v>
      </c>
      <c r="N19" s="220"/>
    </row>
    <row r="20" spans="1:14" s="200" customFormat="1" ht="44.25" x14ac:dyDescent="0.55000000000000004">
      <c r="A20" s="68" t="s">
        <v>19</v>
      </c>
      <c r="B20" s="9">
        <f>'2Year'!B20+'4Year'!B20</f>
        <v>366826</v>
      </c>
      <c r="C20" s="58">
        <f t="shared" si="0"/>
        <v>0.31901658020724172</v>
      </c>
      <c r="D20" s="53">
        <f>'2Year'!D20+'4Year'!D20</f>
        <v>783039</v>
      </c>
      <c r="E20" s="54">
        <f t="shared" si="5"/>
        <v>0.68098341979275823</v>
      </c>
      <c r="F20" s="44">
        <f>D20+B20</f>
        <v>1149865</v>
      </c>
      <c r="G20" s="62">
        <f>IF(ISBLANK(F20),"  ",IF(F77&gt;0,F20/F77,IF(F20&gt;0,1,0)))</f>
        <v>1</v>
      </c>
      <c r="H20" s="9">
        <f>'2Year'!H20+'4Year'!H20</f>
        <v>1741103</v>
      </c>
      <c r="I20" s="58">
        <f t="shared" si="3"/>
        <v>1</v>
      </c>
      <c r="J20" s="53">
        <f>'2Year'!J20+'4Year'!J20</f>
        <v>0</v>
      </c>
      <c r="K20" s="60">
        <f t="shared" si="4"/>
        <v>0</v>
      </c>
      <c r="L20" s="44">
        <f t="shared" si="1"/>
        <v>1741103</v>
      </c>
      <c r="M20" s="62">
        <f>IF(ISBLANK(L20),"  ",IF(L77&gt;0,L20/L77,IF(L20&gt;0,1,0)))</f>
        <v>1</v>
      </c>
      <c r="N20" s="220"/>
    </row>
    <row r="21" spans="1:14" s="200" customFormat="1" ht="44.25" x14ac:dyDescent="0.55000000000000004">
      <c r="A21" s="68" t="s">
        <v>20</v>
      </c>
      <c r="B21" s="9">
        <f>'2Year'!B21+'4Year'!B21</f>
        <v>50000</v>
      </c>
      <c r="C21" s="58">
        <f t="shared" si="0"/>
        <v>1</v>
      </c>
      <c r="D21" s="53">
        <f>'2Year'!D21+'4Year'!D21</f>
        <v>0</v>
      </c>
      <c r="E21" s="54">
        <f t="shared" si="5"/>
        <v>0</v>
      </c>
      <c r="F21" s="44">
        <f t="shared" si="2"/>
        <v>50000</v>
      </c>
      <c r="G21" s="62">
        <f>IF(ISBLANK(F21),"  ",IF(F76&gt;0,F21/F76,IF(F21&gt;0,1,0)))</f>
        <v>1.5299043778234673E-5</v>
      </c>
      <c r="H21" s="9">
        <f>'2Year'!H21+'4Year'!H21</f>
        <v>50000</v>
      </c>
      <c r="I21" s="58">
        <f t="shared" si="3"/>
        <v>1</v>
      </c>
      <c r="J21" s="53">
        <f>'2Year'!J21+'4Year'!J21</f>
        <v>0</v>
      </c>
      <c r="K21" s="60">
        <f t="shared" si="4"/>
        <v>0</v>
      </c>
      <c r="L21" s="44">
        <f t="shared" si="1"/>
        <v>50000</v>
      </c>
      <c r="M21" s="62">
        <f>IF(ISBLANK(L21),"  ",IF(L76&gt;0,L21/L76,IF(L21&gt;0,1,0)))</f>
        <v>1.5067827643863439E-5</v>
      </c>
      <c r="N21" s="220"/>
    </row>
    <row r="22" spans="1:14" s="200" customFormat="1" ht="44.25" x14ac:dyDescent="0.55000000000000004">
      <c r="A22" s="68" t="s">
        <v>21</v>
      </c>
      <c r="B22" s="9">
        <f>'2Year'!B22+'4Year'!B22</f>
        <v>0</v>
      </c>
      <c r="C22" s="58">
        <f t="shared" si="0"/>
        <v>0</v>
      </c>
      <c r="D22" s="53">
        <f>'2Year'!D22+'4Year'!D22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'2Year'!H22+'4Year'!H22</f>
        <v>0</v>
      </c>
      <c r="I22" s="58">
        <f t="shared" si="3"/>
        <v>0</v>
      </c>
      <c r="J22" s="53">
        <f>'2Year'!J22+'4Year'!J22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9">
        <f>'2Year'!B23+'4Year'!B23</f>
        <v>705000</v>
      </c>
      <c r="C23" s="58">
        <f t="shared" si="0"/>
        <v>1</v>
      </c>
      <c r="D23" s="53">
        <f>'2Year'!D23+'4Year'!D23</f>
        <v>0</v>
      </c>
      <c r="E23" s="54">
        <f t="shared" si="5"/>
        <v>0</v>
      </c>
      <c r="F23" s="44">
        <f t="shared" si="2"/>
        <v>705000</v>
      </c>
      <c r="G23" s="62">
        <f>IF(ISBLANK(F23),"  ",IF(F76&gt;0,F23/F76,IF(F23&gt;0,1,0)))</f>
        <v>2.1571651727310889E-4</v>
      </c>
      <c r="H23" s="9">
        <f>'2Year'!H23+'4Year'!H23</f>
        <v>750000</v>
      </c>
      <c r="I23" s="58">
        <f t="shared" si="3"/>
        <v>1</v>
      </c>
      <c r="J23" s="53">
        <f>'2Year'!J23+'4Year'!J23</f>
        <v>0</v>
      </c>
      <c r="K23" s="60">
        <f t="shared" si="4"/>
        <v>0</v>
      </c>
      <c r="L23" s="44">
        <f t="shared" si="1"/>
        <v>750000</v>
      </c>
      <c r="M23" s="62">
        <f>IF(ISBLANK(L23),"  ",IF(L76&gt;0,L23/L76,IF(L23&gt;0,1,0)))</f>
        <v>2.2601741465795157E-4</v>
      </c>
      <c r="N23" s="220"/>
    </row>
    <row r="24" spans="1:14" s="200" customFormat="1" ht="44.25" x14ac:dyDescent="0.55000000000000004">
      <c r="A24" s="68" t="s">
        <v>23</v>
      </c>
      <c r="B24" s="9">
        <f>'2Year'!B24+'4Year'!B24</f>
        <v>2933502</v>
      </c>
      <c r="C24" s="58">
        <f t="shared" si="0"/>
        <v>1</v>
      </c>
      <c r="D24" s="53">
        <f>'2Year'!D24+'4Year'!D24</f>
        <v>0</v>
      </c>
      <c r="E24" s="54">
        <f t="shared" si="5"/>
        <v>0</v>
      </c>
      <c r="F24" s="44">
        <f t="shared" si="2"/>
        <v>2933502</v>
      </c>
      <c r="G24" s="62">
        <f>IF(ISBLANK(F24),"  ",IF(F76&gt;0,F24/F76,IF(F24&gt;0,1,0)))</f>
        <v>8.975955104307794E-4</v>
      </c>
      <c r="H24" s="9">
        <f>'2Year'!H24+'4Year'!H24</f>
        <v>3400000</v>
      </c>
      <c r="I24" s="58">
        <f t="shared" si="3"/>
        <v>1</v>
      </c>
      <c r="J24" s="53">
        <f>'2Year'!J24+'4Year'!J24</f>
        <v>0</v>
      </c>
      <c r="K24" s="60">
        <f t="shared" si="4"/>
        <v>0</v>
      </c>
      <c r="L24" s="44">
        <f t="shared" si="1"/>
        <v>3400000</v>
      </c>
      <c r="M24" s="62">
        <f>IF(ISBLANK(L24),"  ",IF(L76&gt;0,L24/L76,IF(L24&gt;0,1,0)))</f>
        <v>1.0246122797827138E-3</v>
      </c>
      <c r="N24" s="220"/>
    </row>
    <row r="25" spans="1:14" s="200" customFormat="1" ht="44.25" x14ac:dyDescent="0.55000000000000004">
      <c r="A25" s="68" t="s">
        <v>24</v>
      </c>
      <c r="B25" s="9">
        <f>'2Year'!B25+'4Year'!B25</f>
        <v>210000</v>
      </c>
      <c r="C25" s="58">
        <f t="shared" si="0"/>
        <v>1</v>
      </c>
      <c r="D25" s="53">
        <f>'2Year'!D25+'4Year'!D25</f>
        <v>0</v>
      </c>
      <c r="E25" s="54">
        <f t="shared" si="5"/>
        <v>0</v>
      </c>
      <c r="F25" s="44">
        <f t="shared" si="2"/>
        <v>210000</v>
      </c>
      <c r="G25" s="62">
        <f>IF(ISBLANK(F25),"  ",IF(F76&gt;0,F25/F76,IF(F25&gt;0,1,0)))</f>
        <v>6.4255983868585629E-5</v>
      </c>
      <c r="H25" s="9">
        <f>'2Year'!H25+'4Year'!H25</f>
        <v>210000</v>
      </c>
      <c r="I25" s="58">
        <f t="shared" si="3"/>
        <v>1</v>
      </c>
      <c r="J25" s="53">
        <f>'2Year'!J25+'4Year'!J25</f>
        <v>0</v>
      </c>
      <c r="K25" s="60">
        <f t="shared" si="4"/>
        <v>0</v>
      </c>
      <c r="L25" s="44">
        <f t="shared" si="1"/>
        <v>210000</v>
      </c>
      <c r="M25" s="62">
        <f>IF(ISBLANK(L25),"  ",IF(L76&gt;0,L25/L76,IF(L25&gt;0,1,0)))</f>
        <v>6.3284876104226437E-5</v>
      </c>
      <c r="N25" s="220"/>
    </row>
    <row r="26" spans="1:14" s="200" customFormat="1" ht="44.25" x14ac:dyDescent="0.55000000000000004">
      <c r="A26" s="68" t="s">
        <v>25</v>
      </c>
      <c r="B26" s="9">
        <f>'2Year'!B26+'4Year'!B26</f>
        <v>0</v>
      </c>
      <c r="C26" s="58">
        <f t="shared" si="0"/>
        <v>0</v>
      </c>
      <c r="D26" s="53">
        <f>'2Year'!D26+'4Year'!D26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'2Year'!H26+'4Year'!H26</f>
        <v>0</v>
      </c>
      <c r="I26" s="58">
        <f t="shared" si="3"/>
        <v>0</v>
      </c>
      <c r="J26" s="53">
        <f>'2Year'!J26+'4Year'!J26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9">
        <f>'2Year'!B27+'4Year'!B27</f>
        <v>0</v>
      </c>
      <c r="C27" s="58">
        <f t="shared" si="0"/>
        <v>0</v>
      </c>
      <c r="D27" s="53">
        <f>'2Year'!D27+'4Year'!D27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'2Year'!H27+'4Year'!H27</f>
        <v>0</v>
      </c>
      <c r="I27" s="58">
        <f t="shared" si="3"/>
        <v>0</v>
      </c>
      <c r="J27" s="53">
        <f>'2Year'!J27+'4Year'!J27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9">
        <f>'2Year'!B28+'4Year'!B28</f>
        <v>0</v>
      </c>
      <c r="C28" s="58">
        <f t="shared" si="0"/>
        <v>0</v>
      </c>
      <c r="D28" s="53">
        <f>'2Year'!D28+'4Year'!D28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'2Year'!H28+'4Year'!H28</f>
        <v>0</v>
      </c>
      <c r="I28" s="58">
        <f t="shared" si="3"/>
        <v>0</v>
      </c>
      <c r="J28" s="53">
        <f>'2Year'!J28+'4Year'!J28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9">
        <f>'2Year'!B29+'4Year'!B29</f>
        <v>0</v>
      </c>
      <c r="C29" s="58">
        <f t="shared" si="0"/>
        <v>0</v>
      </c>
      <c r="D29" s="53">
        <f>'2Year'!D29+'4Year'!D29</f>
        <v>423866</v>
      </c>
      <c r="E29" s="54">
        <f t="shared" si="5"/>
        <v>1</v>
      </c>
      <c r="F29" s="44">
        <f t="shared" si="2"/>
        <v>423866</v>
      </c>
      <c r="G29" s="62">
        <f>IF(ISBLANK(F29),"  ",IF(F76&gt;0,F29/F76,IF(F29&gt;0,1,0)))</f>
        <v>1.2969488980210436E-4</v>
      </c>
      <c r="H29" s="9">
        <f>'2Year'!H29+'4Year'!H29</f>
        <v>0</v>
      </c>
      <c r="I29" s="58">
        <f t="shared" si="3"/>
        <v>0</v>
      </c>
      <c r="J29" s="53">
        <f>'2Year'!J29+'4Year'!J29</f>
        <v>900000</v>
      </c>
      <c r="K29" s="60">
        <f t="shared" si="4"/>
        <v>1</v>
      </c>
      <c r="L29" s="44">
        <f t="shared" si="1"/>
        <v>900000</v>
      </c>
      <c r="M29" s="62">
        <f>IF(ISBLANK(L29),"  ",IF(L76&gt;0,L29/L76,IF(L29&gt;0,1,0)))</f>
        <v>2.7122089758954189E-4</v>
      </c>
      <c r="N29" s="220"/>
    </row>
    <row r="30" spans="1:14" s="200" customFormat="1" ht="44.25" x14ac:dyDescent="0.55000000000000004">
      <c r="A30" s="70" t="s">
        <v>29</v>
      </c>
      <c r="B30" s="9">
        <f>'2Year'!B30+'4Year'!B30</f>
        <v>0</v>
      </c>
      <c r="C30" s="58">
        <f t="shared" si="0"/>
        <v>0</v>
      </c>
      <c r="D30" s="53">
        <f>'2Year'!D30+'4Year'!D30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'2Year'!H30+'4Year'!H30</f>
        <v>0</v>
      </c>
      <c r="I30" s="58">
        <f t="shared" si="3"/>
        <v>0</v>
      </c>
      <c r="J30" s="53">
        <f>'2Year'!J30+'4Year'!J30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9">
        <f>'2Year'!B31+'4Year'!B31</f>
        <v>325873</v>
      </c>
      <c r="C31" s="58">
        <f t="shared" si="0"/>
        <v>1</v>
      </c>
      <c r="D31" s="53">
        <f>'2Year'!D31+'4Year'!D31</f>
        <v>0</v>
      </c>
      <c r="E31" s="54">
        <f>IF(ISBLANK(D31),"  ",IF(F31&gt;0,D31/F31,IF(D31&gt;0,1,0)))</f>
        <v>0</v>
      </c>
      <c r="F31" s="44">
        <f t="shared" si="2"/>
        <v>325873</v>
      </c>
      <c r="G31" s="62">
        <f>IF(ISBLANK(F31),"  ",IF(F78&gt;0,F31/F78,IF(F31&gt;0,1,0)))</f>
        <v>1</v>
      </c>
      <c r="H31" s="9">
        <f>'2Year'!H31+'4Year'!H31</f>
        <v>319900</v>
      </c>
      <c r="I31" s="58">
        <f t="shared" si="3"/>
        <v>1</v>
      </c>
      <c r="J31" s="53">
        <f>'2Year'!J31+'4Year'!J31</f>
        <v>0</v>
      </c>
      <c r="K31" s="60">
        <f>IF(ISBLANK(J31),"  ",IF(L31&gt;0,J31/L31,IF(J31&gt;0,1,0)))</f>
        <v>0</v>
      </c>
      <c r="L31" s="44">
        <f t="shared" si="1"/>
        <v>319900</v>
      </c>
      <c r="M31" s="62">
        <f>IF(ISBLANK(L31),"  ",IF(L78&gt;0,L31/L78,IF(L31&gt;0,1,0)))</f>
        <v>1</v>
      </c>
      <c r="N31" s="220"/>
    </row>
    <row r="32" spans="1:14" s="200" customFormat="1" ht="44.25" x14ac:dyDescent="0.55000000000000004">
      <c r="A32" s="70" t="s">
        <v>31</v>
      </c>
      <c r="B32" s="9">
        <f>'2Year'!B32+'4Year'!B32</f>
        <v>0</v>
      </c>
      <c r="C32" s="58">
        <f t="shared" si="0"/>
        <v>0</v>
      </c>
      <c r="D32" s="53">
        <f>'2Year'!D32+'4Year'!D32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'2Year'!H32+'4Year'!H32</f>
        <v>0</v>
      </c>
      <c r="I32" s="58">
        <f t="shared" si="3"/>
        <v>0</v>
      </c>
      <c r="J32" s="53">
        <f>'2Year'!J32+'4Year'!J32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9">
        <f>'2Year'!B33+'4Year'!B33</f>
        <v>0</v>
      </c>
      <c r="C33" s="58">
        <f>IF(ISBLANK(B33),"  ",IF(F33&gt;0,B33/F33,IF(B33&gt;0,1,0)))</f>
        <v>0</v>
      </c>
      <c r="D33" s="53">
        <f>'2Year'!D33+'4Year'!D33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'2Year'!H33+'4Year'!H33</f>
        <v>0</v>
      </c>
      <c r="I33" s="58">
        <f>IF(ISBLANK(H33),"  ",IF(L33&gt;0,H33/L33,IF(H33&gt;0,1,0)))</f>
        <v>0</v>
      </c>
      <c r="J33" s="53">
        <f>'2Year'!J33+'4Year'!J33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9">
        <f>'2Year'!B34+'4Year'!B34</f>
        <v>0</v>
      </c>
      <c r="C34" s="58">
        <f t="shared" si="0"/>
        <v>0</v>
      </c>
      <c r="D34" s="53">
        <f>'2Year'!D34+'4Year'!D34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'2Year'!H34+'4Year'!H34</f>
        <v>0</v>
      </c>
      <c r="I34" s="58">
        <f t="shared" si="3"/>
        <v>0</v>
      </c>
      <c r="J34" s="53">
        <f>'2Year'!J34+'4Year'!J34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9"/>
      <c r="I35" s="73" t="s">
        <v>4</v>
      </c>
      <c r="J35" s="53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9">
        <f>'2Year'!B36+'4Year'!B36</f>
        <v>0</v>
      </c>
      <c r="C36" s="58">
        <f t="shared" si="0"/>
        <v>0</v>
      </c>
      <c r="D36" s="53">
        <f>'2Year'!D36+'4Year'!D36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'2Year'!H36+'4Year'!H36</f>
        <v>0</v>
      </c>
      <c r="I36" s="58">
        <f>IF(ISBLANK(H36),"  ",IF(L36&gt;0,H36/L36,IF(H36&gt;0,1,0)))</f>
        <v>0</v>
      </c>
      <c r="J36" s="53">
        <f>'2Year'!J36+'4Year'!J36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9">
        <f>'2Year'!B38+'4Year'!B38</f>
        <v>0</v>
      </c>
      <c r="C38" s="58">
        <f t="shared" si="0"/>
        <v>0</v>
      </c>
      <c r="D38" s="53">
        <f>'2Year'!D38+'4Year'!D38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'2Year'!H38+'4Year'!H38</f>
        <v>0</v>
      </c>
      <c r="I38" s="58">
        <f>IF(ISBLANK(H38),"  ",IF(L38&gt;0,H38/L38,IF(H38&gt;0,1,0)))</f>
        <v>0</v>
      </c>
      <c r="J38" s="53">
        <f>'2Year'!J38+'4Year'!J38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f>B39+B38+B36+B34+B29+B28+B26+B27+B25+B24+B23+B22+B21+B20+B19+B18+B17+B16+B14+B13+B30+B31+B32</f>
        <v>528508176.30000001</v>
      </c>
      <c r="C40" s="80">
        <f t="shared" si="0"/>
        <v>0.99772159592466558</v>
      </c>
      <c r="D40" s="141">
        <f>D39+D38+D36+D34+D29+D28+D26+D27+D25+D24+D23+D22+D21+D20+D19+D18+D17+D16+D14+D13+D30+D31+D32</f>
        <v>1206905</v>
      </c>
      <c r="E40" s="81">
        <f>IF(ISBLANK(D40),"  ",IF(F40&gt;0,D40/F40,IF(D40&gt;0,1,0)))</f>
        <v>2.2784040753343754E-3</v>
      </c>
      <c r="F40" s="229">
        <f>F39+F38+F36+F34+F29+F28+F26+F27+F25+F24+F23+F22+F21+F20+F19+F18+F17+F16+F14+F13+F30+F31+F32</f>
        <v>529715081.30000001</v>
      </c>
      <c r="G40" s="82">
        <f>IF(ISBLANK(F40),"  ",IF(F76&gt;0,F40/F76,IF(F40&gt;0,1,0)))</f>
        <v>0.16208268437599679</v>
      </c>
      <c r="H40" s="229">
        <f>H39+H38+H36+H34+H29+H28+H26+H27+H25+H24+H23+H22+H21+H20+H19+H18+H17+H16+H14+H13+H30+H31+H32</f>
        <v>520190764</v>
      </c>
      <c r="I40" s="80">
        <f>IF(ISBLANK(H40),"  ",IF(L40&gt;0,H40/L40,IF(H40&gt;0,1,0)))</f>
        <v>0.9982728536712272</v>
      </c>
      <c r="J40" s="141">
        <f>J39+J38+J36+J34+J29+J28+J26+J27+J25+J24+J23+J22+J21+J20+J19+J18+J17+J16+J14+J13+J30+J31+J32</f>
        <v>900000</v>
      </c>
      <c r="K40" s="83">
        <f>IF(ISBLANK(J40),"  ",IF(L40&gt;0,J40/L40,IF(J40&gt;0,1,0)))</f>
        <v>1.7271463287727741E-3</v>
      </c>
      <c r="L40" s="229">
        <f>L39+L38+L36+L34+L29+L28+L26+L27+L25+L24+L23+L22+L21+L20+L19+L18+L17+L16+L14+L13+L30+L31+L32</f>
        <v>521090764</v>
      </c>
      <c r="M40" s="82">
        <f>IF(ISBLANK(L40),"  ",IF(L76&gt;0,L40/L76,IF(L40&gt;0,1,0)))</f>
        <v>0.15703411637522238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9">
        <f>'2Year'!B42+'4Year'!B42</f>
        <v>0</v>
      </c>
      <c r="C42" s="52">
        <f t="shared" si="0"/>
        <v>0</v>
      </c>
      <c r="D42" s="53">
        <f>'2Year'!D42+'4Year'!D42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'2Year'!H42+'4Year'!H42</f>
        <v>0</v>
      </c>
      <c r="I42" s="52">
        <f t="shared" ref="I42:I48" si="7">IF(ISBLANK(H42),"  ",IF(L42&gt;0,H42/L42,IF(H42&gt;0,1,0)))</f>
        <v>0</v>
      </c>
      <c r="J42" s="53">
        <f>'2Year'!J42+'4Year'!J42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220"/>
    </row>
    <row r="43" spans="1:14" s="200" customFormat="1" ht="44.25" x14ac:dyDescent="0.55000000000000004">
      <c r="A43" s="231" t="s">
        <v>40</v>
      </c>
      <c r="B43" s="9">
        <f>'2Year'!B43+'4Year'!B43</f>
        <v>0</v>
      </c>
      <c r="C43" s="58">
        <f t="shared" si="0"/>
        <v>0</v>
      </c>
      <c r="D43" s="53">
        <f>'2Year'!D43+'4Year'!D43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'2Year'!H43+'4Year'!H43</f>
        <v>0</v>
      </c>
      <c r="I43" s="58">
        <f t="shared" si="7"/>
        <v>0</v>
      </c>
      <c r="J43" s="53">
        <f>'2Year'!J43+'4Year'!J43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9">
        <f>'2Year'!B44+'4Year'!B44</f>
        <v>0</v>
      </c>
      <c r="C44" s="58">
        <f t="shared" si="0"/>
        <v>0</v>
      </c>
      <c r="D44" s="53">
        <f>'2Year'!D44+'4Year'!D44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'2Year'!H44+'4Year'!H44</f>
        <v>0</v>
      </c>
      <c r="I44" s="58">
        <f t="shared" si="7"/>
        <v>0</v>
      </c>
      <c r="J44" s="53">
        <f>'2Year'!J44+'4Year'!J44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9">
        <f>'2Year'!B45+'4Year'!B45</f>
        <v>10833837.779999999</v>
      </c>
      <c r="C45" s="58">
        <f t="shared" si="0"/>
        <v>0.89403769907270003</v>
      </c>
      <c r="D45" s="53">
        <f>'2Year'!D45+'4Year'!D45</f>
        <v>1284038</v>
      </c>
      <c r="E45" s="60">
        <f t="shared" si="6"/>
        <v>0.10596230092729998</v>
      </c>
      <c r="F45" s="78">
        <f>D45+B45</f>
        <v>12117875.779999999</v>
      </c>
      <c r="G45" s="62">
        <f>IF(ISBLANK(F45),"  ",IF(D76&gt;0,F45/D76,IF(F45&gt;0,1,0)))</f>
        <v>8.1085591731324923E-3</v>
      </c>
      <c r="H45" s="9">
        <f>'2Year'!H45+'4Year'!H45</f>
        <v>10741017</v>
      </c>
      <c r="I45" s="58">
        <f t="shared" si="7"/>
        <v>0.8907751058068476</v>
      </c>
      <c r="J45" s="53">
        <f>'2Year'!J45+'4Year'!J45</f>
        <v>1317040</v>
      </c>
      <c r="K45" s="60">
        <f t="shared" si="8"/>
        <v>0.10922489419315234</v>
      </c>
      <c r="L45" s="78">
        <f>J45+H45</f>
        <v>12058057</v>
      </c>
      <c r="M45" s="62">
        <f>IF(ISBLANK(L45),"  ",IF(J76&gt;0,L45/J76,IF(L45&gt;0,1,0)))</f>
        <v>8.0154423426118896E-3</v>
      </c>
      <c r="N45" s="220"/>
    </row>
    <row r="46" spans="1:14" s="200" customFormat="1" ht="44.25" x14ac:dyDescent="0.55000000000000004">
      <c r="A46" s="231" t="s">
        <v>43</v>
      </c>
      <c r="B46" s="9">
        <f>'2Year'!B46+'4Year'!B46</f>
        <v>74923</v>
      </c>
      <c r="C46" s="58">
        <f t="shared" si="0"/>
        <v>0.84799610652722601</v>
      </c>
      <c r="D46" s="53">
        <f>'2Year'!D46+'4Year'!D46</f>
        <v>13430</v>
      </c>
      <c r="E46" s="60">
        <f t="shared" si="6"/>
        <v>0.15200389347277399</v>
      </c>
      <c r="F46" s="78">
        <f>D46+B46</f>
        <v>88353</v>
      </c>
      <c r="G46" s="62">
        <f>IF(ISBLANK(F46),"  ",IF(F76&gt;0,F46/F76,IF(F46&gt;0,1,0)))</f>
        <v>2.7034328298767361E-5</v>
      </c>
      <c r="H46" s="9">
        <f>'2Year'!H46+'4Year'!H46</f>
        <v>74923</v>
      </c>
      <c r="I46" s="58">
        <f t="shared" si="7"/>
        <v>1</v>
      </c>
      <c r="J46" s="53">
        <f>'2Year'!J46+'4Year'!J46</f>
        <v>0</v>
      </c>
      <c r="K46" s="60">
        <f t="shared" si="8"/>
        <v>0</v>
      </c>
      <c r="L46" s="78">
        <f>J46+H46</f>
        <v>74923</v>
      </c>
      <c r="M46" s="62">
        <f>IF(ISBLANK(L46),"  ",IF(L76&gt;0,L46/L76,IF(L46&gt;0,1,0)))</f>
        <v>2.2578537011223609E-5</v>
      </c>
      <c r="N46" s="220"/>
    </row>
    <row r="47" spans="1:14" s="202" customFormat="1" ht="45" x14ac:dyDescent="0.6">
      <c r="A47" s="230" t="s">
        <v>44</v>
      </c>
      <c r="B47" s="143">
        <f>B46+B45+B44+B43+B42</f>
        <v>10908760.779999999</v>
      </c>
      <c r="C47" s="80">
        <f t="shared" si="0"/>
        <v>0.89370443374566999</v>
      </c>
      <c r="D47" s="144">
        <f>D46+D45+D44+D43+D42</f>
        <v>1297468</v>
      </c>
      <c r="E47" s="83">
        <f t="shared" si="6"/>
        <v>0.10629556625433004</v>
      </c>
      <c r="F47" s="92">
        <f>F46+F45+F44+F43+F42</f>
        <v>12206228.779999999</v>
      </c>
      <c r="G47" s="82">
        <f>IF(ISBLANK(F47),"  ",IF(F76&gt;0,F47/F76,IF(F47&gt;0,1,0)))</f>
        <v>3.7348725694473601E-3</v>
      </c>
      <c r="H47" s="143">
        <f>H46+H45+H44+H43+H42</f>
        <v>10815940</v>
      </c>
      <c r="I47" s="80">
        <f t="shared" si="7"/>
        <v>0.89144958616926762</v>
      </c>
      <c r="J47" s="144">
        <f>J46+J45+J44+J43+J42</f>
        <v>1317040</v>
      </c>
      <c r="K47" s="83">
        <f t="shared" si="8"/>
        <v>0.10855041383073244</v>
      </c>
      <c r="L47" s="92">
        <f>L46+L45+L44+L43+L42</f>
        <v>12132980</v>
      </c>
      <c r="M47" s="82">
        <f>IF(ISBLANK(L47),"  ",IF(L76&gt;0,L47/L76,IF(L47&gt;0,1,0)))</f>
        <v>3.6563530289288448E-3</v>
      </c>
      <c r="N47" s="203"/>
    </row>
    <row r="48" spans="1:14" s="202" customFormat="1" ht="45" x14ac:dyDescent="0.6">
      <c r="A48" s="233" t="s">
        <v>45</v>
      </c>
      <c r="B48" s="133">
        <f>'2Year'!B48+'4Year'!B48</f>
        <v>0</v>
      </c>
      <c r="C48" s="80">
        <f t="shared" si="0"/>
        <v>0</v>
      </c>
      <c r="D48" s="142">
        <f>'2Year'!D48+'4Year'!D48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'2Year'!H48+'4Year'!H48</f>
        <v>0</v>
      </c>
      <c r="I48" s="80">
        <f t="shared" si="7"/>
        <v>0</v>
      </c>
      <c r="J48" s="142">
        <f>'2Year'!J48+'4Year'!J48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">
        <f>'2Year'!B50+'4Year'!B50</f>
        <v>925854570.58000004</v>
      </c>
      <c r="C50" s="52">
        <f t="shared" si="0"/>
        <v>0.98137672596416825</v>
      </c>
      <c r="D50" s="53">
        <f>'2Year'!D50+'4Year'!D50</f>
        <v>17569647.75</v>
      </c>
      <c r="E50" s="54">
        <f t="shared" ref="E50:E67" si="9">IF(ISBLANK(D50),"  ",IF(F50&gt;0,D50/F50,IF(D50&gt;0,1,0)))</f>
        <v>1.8623274035831798E-2</v>
      </c>
      <c r="F50" s="101">
        <f t="shared" ref="F50:F55" si="10">D50+B50</f>
        <v>943424218.33000004</v>
      </c>
      <c r="G50" s="56">
        <f>IF(ISBLANK(F50),"  ",IF(F76&gt;0,F50/F76,IF(F50&gt;0,1,0)))</f>
        <v>0.28866976835354996</v>
      </c>
      <c r="H50" s="9">
        <f>'2Year'!H50+'4Year'!H50</f>
        <v>946195557.38</v>
      </c>
      <c r="I50" s="52">
        <f t="shared" ref="I50:I67" si="11">IF(ISBLANK(H50),"  ",IF(L50&gt;0,H50/L50,IF(H50&gt;0,1,0)))</f>
        <v>0.98054185451978115</v>
      </c>
      <c r="J50" s="53">
        <f>'2Year'!J50+'4Year'!J50</f>
        <v>18776568</v>
      </c>
      <c r="K50" s="54">
        <f t="shared" ref="K50:K67" si="12">IF(ISBLANK(J50),"  ",IF(L50&gt;0,J50/L50,IF(J50&gt;0,1,0)))</f>
        <v>1.9458145480218826E-2</v>
      </c>
      <c r="L50" s="101">
        <f t="shared" ref="L50:L66" si="13">J50+H50</f>
        <v>964972125.38</v>
      </c>
      <c r="M50" s="56">
        <f>IF(ISBLANK(L50),"  ",IF(L76&gt;0,L50/L76,IF(L50&gt;0,1,0)))</f>
        <v>0.29080067332716841</v>
      </c>
      <c r="N50" s="220"/>
    </row>
    <row r="51" spans="1:14" s="200" customFormat="1" ht="44.25" x14ac:dyDescent="0.55000000000000004">
      <c r="A51" s="223" t="s">
        <v>48</v>
      </c>
      <c r="B51" s="9">
        <f>'2Year'!B51+'4Year'!B51</f>
        <v>154588950.87</v>
      </c>
      <c r="C51" s="58">
        <f t="shared" si="0"/>
        <v>0.99948134460443039</v>
      </c>
      <c r="D51" s="53">
        <f>'2Year'!D51+'4Year'!D51</f>
        <v>80220</v>
      </c>
      <c r="E51" s="60">
        <f t="shared" si="9"/>
        <v>5.1865539556958764E-4</v>
      </c>
      <c r="F51" s="102">
        <f t="shared" si="10"/>
        <v>154669170.87</v>
      </c>
      <c r="G51" s="62">
        <f>IF(ISBLANK(F51),"  ",IF(F76&gt;0,F51/F76,IF(F51&gt;0,1,0)))</f>
        <v>4.7325808325667781E-2</v>
      </c>
      <c r="H51" s="9">
        <f>'2Year'!H51+'4Year'!H51</f>
        <v>155093289.16499999</v>
      </c>
      <c r="I51" s="58">
        <f t="shared" si="11"/>
        <v>0.99959266930864366</v>
      </c>
      <c r="J51" s="53">
        <f>'2Year'!J51+'4Year'!J51</f>
        <v>63200</v>
      </c>
      <c r="K51" s="60">
        <f t="shared" si="12"/>
        <v>4.0733069135632762E-4</v>
      </c>
      <c r="L51" s="102">
        <f t="shared" si="13"/>
        <v>155156489.16499999</v>
      </c>
      <c r="M51" s="62">
        <f>IF(ISBLANK(L51),"  ",IF(L76&gt;0,L51/L76,IF(L51&gt;0,1,0)))</f>
        <v>4.6757424731303704E-2</v>
      </c>
      <c r="N51" s="220"/>
    </row>
    <row r="52" spans="1:14" s="200" customFormat="1" ht="44.25" x14ac:dyDescent="0.55000000000000004">
      <c r="A52" s="103" t="s">
        <v>49</v>
      </c>
      <c r="B52" s="9">
        <f>'2Year'!B52+'4Year'!B52</f>
        <v>35165338.689999998</v>
      </c>
      <c r="C52" s="58">
        <f t="shared" si="0"/>
        <v>0.77922541461342931</v>
      </c>
      <c r="D52" s="53">
        <f>'2Year'!D52+'4Year'!D52</f>
        <v>9963244.1699999999</v>
      </c>
      <c r="E52" s="60">
        <f t="shared" si="9"/>
        <v>0.22077458538657069</v>
      </c>
      <c r="F52" s="106">
        <f t="shared" si="10"/>
        <v>45128582.859999999</v>
      </c>
      <c r="G52" s="62">
        <f>IF(ISBLANK(F52),"  ",IF(F76&gt;0,F52/F76,IF(F52&gt;0,1,0)))</f>
        <v>1.3808483296496619E-2</v>
      </c>
      <c r="H52" s="9">
        <f>'2Year'!H52+'4Year'!H52</f>
        <v>36941190</v>
      </c>
      <c r="I52" s="58">
        <f t="shared" si="11"/>
        <v>0.81946324446414287</v>
      </c>
      <c r="J52" s="53">
        <f>'2Year'!J52+'4Year'!J52</f>
        <v>8138550</v>
      </c>
      <c r="K52" s="60">
        <f t="shared" si="12"/>
        <v>0.18053675553585713</v>
      </c>
      <c r="L52" s="106">
        <f t="shared" si="13"/>
        <v>45079740</v>
      </c>
      <c r="M52" s="62">
        <f>IF(ISBLANK(L52),"  ",IF(L76&gt;0,L52/L76,IF(L52&gt;0,1,0)))</f>
        <v>1.3585075051003528E-2</v>
      </c>
      <c r="N52" s="220"/>
    </row>
    <row r="53" spans="1:14" s="200" customFormat="1" ht="44.25" x14ac:dyDescent="0.55000000000000004">
      <c r="A53" s="103" t="s">
        <v>50</v>
      </c>
      <c r="B53" s="9">
        <f>'2Year'!B53+'4Year'!B53</f>
        <v>18700183.939999998</v>
      </c>
      <c r="C53" s="58">
        <f t="shared" si="0"/>
        <v>0.95521594836479873</v>
      </c>
      <c r="D53" s="53">
        <f>'2Year'!D53+'4Year'!D53</f>
        <v>876733.69</v>
      </c>
      <c r="E53" s="60">
        <f t="shared" si="9"/>
        <v>4.4784051635201161E-2</v>
      </c>
      <c r="F53" s="106">
        <f t="shared" si="10"/>
        <v>19576917.629999999</v>
      </c>
      <c r="G53" s="62">
        <f>IF(ISBLANK(F53),"  ",IF(F76&gt;0,F53/F76,IF(F53&gt;0,1,0)))</f>
        <v>5.9901623972852831E-3</v>
      </c>
      <c r="H53" s="9">
        <f>'2Year'!H53+'4Year'!H53</f>
        <v>18771018.330499999</v>
      </c>
      <c r="I53" s="58">
        <f t="shared" si="11"/>
        <v>0.94571597613281733</v>
      </c>
      <c r="J53" s="53">
        <f>'2Year'!J53+'4Year'!J53</f>
        <v>1077455</v>
      </c>
      <c r="K53" s="60">
        <f t="shared" si="12"/>
        <v>5.4284023867182639E-2</v>
      </c>
      <c r="L53" s="106">
        <f t="shared" si="13"/>
        <v>19848473.330499999</v>
      </c>
      <c r="M53" s="62">
        <f>IF(ISBLANK(L53),"  ",IF(L76&gt;0,L53/L76,IF(L53&gt;0,1,0)))</f>
        <v>5.9814675027558819E-3</v>
      </c>
      <c r="N53" s="220"/>
    </row>
    <row r="54" spans="1:14" s="200" customFormat="1" ht="44.25" x14ac:dyDescent="0.55000000000000004">
      <c r="A54" s="103" t="s">
        <v>51</v>
      </c>
      <c r="B54" s="9">
        <f>'2Year'!B54+'4Year'!B54</f>
        <v>0</v>
      </c>
      <c r="C54" s="58">
        <f>IF(ISBLANK(B54),"  ",IF(F54&gt;0,B54/F54,IF(B54&gt;0,1,0)))</f>
        <v>0</v>
      </c>
      <c r="D54" s="53">
        <f>'2Year'!D54+'4Year'!D54</f>
        <v>16713591.07</v>
      </c>
      <c r="E54" s="60">
        <f>IF(ISBLANK(D54),"  ",IF(F54&gt;0,D54/F54,IF(D54&gt;0,1,0)))</f>
        <v>1</v>
      </c>
      <c r="F54" s="106">
        <f t="shared" si="10"/>
        <v>16713591.07</v>
      </c>
      <c r="G54" s="62">
        <f>IF(ISBLANK(F54),"  ",IF(F78&gt;0,F54/F78,IF(F54&gt;0,1,0)))</f>
        <v>1</v>
      </c>
      <c r="H54" s="9">
        <f>'2Year'!H54+'4Year'!H54</f>
        <v>0</v>
      </c>
      <c r="I54" s="58">
        <f>IF(ISBLANK(H54),"  ",IF(L54&gt;0,H54/L54,IF(H54&gt;0,1,0)))</f>
        <v>0</v>
      </c>
      <c r="J54" s="53">
        <f>'2Year'!J54+'4Year'!J54</f>
        <v>15786702</v>
      </c>
      <c r="K54" s="60">
        <f>IF(ISBLANK(J54),"  ",IF(L54&gt;0,J54/L54,IF(J54&gt;0,1,0)))</f>
        <v>1</v>
      </c>
      <c r="L54" s="106">
        <f t="shared" si="13"/>
        <v>15786702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9">
        <f>'2Year'!B55+'4Year'!B55</f>
        <v>64641355.920000002</v>
      </c>
      <c r="C55" s="58">
        <f t="shared" si="0"/>
        <v>0.28938340544914531</v>
      </c>
      <c r="D55" s="53">
        <f>'2Year'!D55+'4Year'!D55</f>
        <v>158734811.14000002</v>
      </c>
      <c r="E55" s="60">
        <f t="shared" si="9"/>
        <v>0.71061659455085469</v>
      </c>
      <c r="F55" s="102">
        <f t="shared" si="10"/>
        <v>223376167.06</v>
      </c>
      <c r="G55" s="62">
        <f>IF(ISBLANK(F55),"  ",IF(F76&gt;0,F55/F76,IF(F55&gt;0,1,0)))</f>
        <v>6.8348835177304043E-2</v>
      </c>
      <c r="H55" s="9">
        <f>'2Year'!H55+'4Year'!H55</f>
        <v>86669024.734999999</v>
      </c>
      <c r="I55" s="58">
        <f t="shared" si="11"/>
        <v>0.35385801711528819</v>
      </c>
      <c r="J55" s="53">
        <f>'2Year'!J55+'4Year'!J55</f>
        <v>158256964.06</v>
      </c>
      <c r="K55" s="60">
        <f t="shared" si="12"/>
        <v>0.6461419828847117</v>
      </c>
      <c r="L55" s="102">
        <f t="shared" si="13"/>
        <v>244925988.79500002</v>
      </c>
      <c r="M55" s="62">
        <f>IF(ISBLANK(L55),"  ",IF(L76&gt;0,L55/L76,IF(L55&gt;0,1,0)))</f>
        <v>7.3810051693317766E-2</v>
      </c>
      <c r="N55" s="220"/>
    </row>
    <row r="56" spans="1:14" s="202" customFormat="1" ht="45" x14ac:dyDescent="0.6">
      <c r="A56" s="233" t="s">
        <v>53</v>
      </c>
      <c r="B56" s="143">
        <f>B55+B53+B52+B51+B50</f>
        <v>1198950400</v>
      </c>
      <c r="C56" s="80">
        <f t="shared" si="0"/>
        <v>0.85462976827354964</v>
      </c>
      <c r="D56" s="144">
        <f>D55+D53+D52+D51+D50+D54</f>
        <v>203938247.81999999</v>
      </c>
      <c r="E56" s="83">
        <f t="shared" si="9"/>
        <v>0.14537023172645036</v>
      </c>
      <c r="F56" s="107">
        <f>F55+F53+F52+F51+F50+F54</f>
        <v>1402888647.8199999</v>
      </c>
      <c r="G56" s="82">
        <f>IF(ISBLANK(F56),"  ",IF(F76&gt;0,F56/F76,IF(F56&gt;0,1,0)))</f>
        <v>0.42925709677973245</v>
      </c>
      <c r="H56" s="143">
        <f>H55+H53+H52+H51+H50</f>
        <v>1243670079.6104999</v>
      </c>
      <c r="I56" s="80">
        <f t="shared" si="11"/>
        <v>0.86021323838266661</v>
      </c>
      <c r="J56" s="144">
        <f>J55+J53+J52+J51+J50+J54</f>
        <v>202099439.06</v>
      </c>
      <c r="K56" s="83">
        <f t="shared" si="12"/>
        <v>0.13978676161733339</v>
      </c>
      <c r="L56" s="102">
        <f t="shared" si="13"/>
        <v>1445769518.6704998</v>
      </c>
      <c r="M56" s="82">
        <f>IF(ISBLANK(L56),"  ",IF(L76&gt;0,L56/L76,IF(L56&gt;0,1,0)))</f>
        <v>0.43569211840156991</v>
      </c>
      <c r="N56" s="203"/>
    </row>
    <row r="57" spans="1:14" s="200" customFormat="1" ht="44.25" x14ac:dyDescent="0.55000000000000004">
      <c r="A57" s="51" t="s">
        <v>54</v>
      </c>
      <c r="B57" s="9">
        <f>'2Year'!B57+'4Year'!B57</f>
        <v>0</v>
      </c>
      <c r="C57" s="58">
        <f t="shared" si="0"/>
        <v>0</v>
      </c>
      <c r="D57" s="53">
        <f>'2Year'!D57+'4Year'!D57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'2Year'!H57+'4Year'!H57</f>
        <v>0</v>
      </c>
      <c r="I57" s="58">
        <f t="shared" si="11"/>
        <v>0</v>
      </c>
      <c r="J57" s="53">
        <f>'2Year'!J57+'4Year'!J57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9">
        <f>'2Year'!B58+'4Year'!B58</f>
        <v>0</v>
      </c>
      <c r="C58" s="58">
        <f t="shared" si="0"/>
        <v>0</v>
      </c>
      <c r="D58" s="53">
        <f>'2Year'!D58+'4Year'!D58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'2Year'!H58+'4Year'!H58</f>
        <v>0</v>
      </c>
      <c r="I58" s="58">
        <f t="shared" si="11"/>
        <v>0</v>
      </c>
      <c r="J58" s="53">
        <f>'2Year'!J58+'4Year'!J58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9">
        <f>'2Year'!B59+'4Year'!B59</f>
        <v>4033562.42</v>
      </c>
      <c r="C59" s="58">
        <f t="shared" si="0"/>
        <v>0.13445178653097498</v>
      </c>
      <c r="D59" s="53">
        <f>'2Year'!D59+'4Year'!D59</f>
        <v>25966503.210000001</v>
      </c>
      <c r="E59" s="60">
        <f t="shared" si="9"/>
        <v>0.865548213469025</v>
      </c>
      <c r="F59" s="44">
        <f t="shared" si="14"/>
        <v>30000065.630000003</v>
      </c>
      <c r="G59" s="62">
        <f>IF(ISBLANK(F59),"  ",IF(F76&gt;0,F59/F76,IF(F59&gt;0,1,0)))</f>
        <v>9.1794463484656686E-3</v>
      </c>
      <c r="H59" s="9">
        <f>'2Year'!H59+'4Year'!H59</f>
        <v>2101812.2966450001</v>
      </c>
      <c r="I59" s="58">
        <f t="shared" si="11"/>
        <v>7.7808032422402099E-2</v>
      </c>
      <c r="J59" s="53">
        <f>'2Year'!J59+'4Year'!J59</f>
        <v>24910981</v>
      </c>
      <c r="K59" s="60">
        <f t="shared" si="12"/>
        <v>0.92219196757759792</v>
      </c>
      <c r="L59" s="44">
        <f t="shared" si="13"/>
        <v>27012793.296645001</v>
      </c>
      <c r="M59" s="62">
        <f>IF(ISBLANK(L59),"  ",IF(L76&gt;0,L59/L76,IF(L59&gt;0,1,0)))</f>
        <v>8.1404822714631307E-3</v>
      </c>
      <c r="N59" s="220"/>
    </row>
    <row r="60" spans="1:14" s="200" customFormat="1" ht="44.25" x14ac:dyDescent="0.55000000000000004">
      <c r="A60" s="231" t="s">
        <v>57</v>
      </c>
      <c r="B60" s="9">
        <f>'2Year'!B60+'4Year'!B60</f>
        <v>1063553</v>
      </c>
      <c r="C60" s="58">
        <f t="shared" si="0"/>
        <v>9.8637434475758162E-3</v>
      </c>
      <c r="D60" s="53">
        <f>'2Year'!D60+'4Year'!D60</f>
        <v>106760926.17999999</v>
      </c>
      <c r="E60" s="60">
        <f t="shared" si="9"/>
        <v>0.99013625655242421</v>
      </c>
      <c r="F60" s="78">
        <f t="shared" si="14"/>
        <v>107824479.17999999</v>
      </c>
      <c r="G60" s="62">
        <f>IF(ISBLANK(F60),"  ",IF(F76&gt;0,F60/F76,IF(F60&gt;0,1,0)))</f>
        <v>3.2992228546803462E-2</v>
      </c>
      <c r="H60" s="9">
        <f>'2Year'!H60+'4Year'!H60</f>
        <v>985500</v>
      </c>
      <c r="I60" s="58">
        <f t="shared" si="11"/>
        <v>8.2514471219668154E-3</v>
      </c>
      <c r="J60" s="53">
        <f>'2Year'!J60+'4Year'!J60</f>
        <v>118448095.76000001</v>
      </c>
      <c r="K60" s="60">
        <f t="shared" si="12"/>
        <v>0.99174855287803321</v>
      </c>
      <c r="L60" s="78">
        <f t="shared" si="13"/>
        <v>119433595.76000001</v>
      </c>
      <c r="M60" s="62">
        <f>IF(ISBLANK(L60),"  ",IF(L76&gt;0,L60/L76,IF(L60&gt;0,1,0)))</f>
        <v>3.5992096715970784E-2</v>
      </c>
      <c r="N60" s="220"/>
    </row>
    <row r="61" spans="1:14" s="200" customFormat="1" ht="44.25" x14ac:dyDescent="0.55000000000000004">
      <c r="A61" s="112" t="s">
        <v>58</v>
      </c>
      <c r="B61" s="9">
        <f>'2Year'!B61+'4Year'!B61</f>
        <v>96655</v>
      </c>
      <c r="C61" s="58">
        <f t="shared" si="0"/>
        <v>1</v>
      </c>
      <c r="D61" s="53">
        <f>'2Year'!D61+'4Year'!D61</f>
        <v>0</v>
      </c>
      <c r="E61" s="60">
        <f t="shared" si="9"/>
        <v>0</v>
      </c>
      <c r="F61" s="44">
        <f t="shared" si="14"/>
        <v>96655</v>
      </c>
      <c r="G61" s="62">
        <f>IF(ISBLANK(F61),"  ",IF(F76&gt;0,F61/F76,IF(F61&gt;0,1,0)))</f>
        <v>2.9574581527705447E-5</v>
      </c>
      <c r="H61" s="9">
        <f>'2Year'!H61+'4Year'!H61</f>
        <v>97000</v>
      </c>
      <c r="I61" s="58">
        <f t="shared" si="11"/>
        <v>1</v>
      </c>
      <c r="J61" s="53">
        <f>'2Year'!J61+'4Year'!J61</f>
        <v>0</v>
      </c>
      <c r="K61" s="60">
        <f t="shared" si="12"/>
        <v>0</v>
      </c>
      <c r="L61" s="44">
        <f t="shared" si="13"/>
        <v>97000</v>
      </c>
      <c r="M61" s="62">
        <f>IF(ISBLANK(L61),"  ",IF(L76&gt;0,L61/L76,IF(L61&gt;0,1,0)))</f>
        <v>2.9231585629095072E-5</v>
      </c>
      <c r="N61" s="220"/>
    </row>
    <row r="62" spans="1:14" s="200" customFormat="1" ht="44.25" x14ac:dyDescent="0.55000000000000004">
      <c r="A62" s="112" t="s">
        <v>59</v>
      </c>
      <c r="B62" s="9">
        <f>'2Year'!B62+'4Year'!B62</f>
        <v>0</v>
      </c>
      <c r="C62" s="58">
        <f t="shared" si="0"/>
        <v>0</v>
      </c>
      <c r="D62" s="53">
        <f>'2Year'!D62+'4Year'!D62</f>
        <v>196812610.47</v>
      </c>
      <c r="E62" s="60">
        <f t="shared" si="9"/>
        <v>1</v>
      </c>
      <c r="F62" s="44">
        <f t="shared" si="14"/>
        <v>196812610.47</v>
      </c>
      <c r="G62" s="62">
        <f>IF(ISBLANK(F62),"  ",IF(F76&gt;0,F62/F76,IF(F62&gt;0,1,0)))</f>
        <v>6.0220894873783556E-2</v>
      </c>
      <c r="H62" s="9">
        <f>'2Year'!H62+'4Year'!H62</f>
        <v>0</v>
      </c>
      <c r="I62" s="58">
        <f t="shared" si="11"/>
        <v>0</v>
      </c>
      <c r="J62" s="53">
        <f>'2Year'!J62+'4Year'!J62</f>
        <v>199330225</v>
      </c>
      <c r="K62" s="60">
        <f t="shared" si="12"/>
        <v>1</v>
      </c>
      <c r="L62" s="44">
        <f t="shared" si="13"/>
        <v>199330225</v>
      </c>
      <c r="M62" s="62">
        <f>IF(ISBLANK(L62),"  ",IF(L76&gt;0,L62/L76,IF(L62&gt;0,1,0)))</f>
        <v>6.0069469490250382E-2</v>
      </c>
      <c r="N62" s="220"/>
    </row>
    <row r="63" spans="1:14" s="200" customFormat="1" ht="44.25" x14ac:dyDescent="0.55000000000000004">
      <c r="A63" s="113" t="s">
        <v>60</v>
      </c>
      <c r="B63" s="9">
        <f>'2Year'!B63+'4Year'!B63</f>
        <v>0</v>
      </c>
      <c r="C63" s="58">
        <f t="shared" si="0"/>
        <v>0</v>
      </c>
      <c r="D63" s="53">
        <f>'2Year'!D63+'4Year'!D63</f>
        <v>262558933.15000001</v>
      </c>
      <c r="E63" s="60">
        <f t="shared" si="9"/>
        <v>1</v>
      </c>
      <c r="F63" s="44">
        <f t="shared" si="14"/>
        <v>262558933.15000001</v>
      </c>
      <c r="G63" s="62">
        <f>IF(ISBLANK(F63),"  ",IF(F76&gt;0,F63/F76,IF(F63&gt;0,1,0)))</f>
        <v>8.0338012252568827E-2</v>
      </c>
      <c r="H63" s="9">
        <f>'2Year'!H63+'4Year'!H63</f>
        <v>0</v>
      </c>
      <c r="I63" s="58">
        <f t="shared" si="11"/>
        <v>0</v>
      </c>
      <c r="J63" s="53">
        <f>'2Year'!J63+'4Year'!J63</f>
        <v>275972070.86000001</v>
      </c>
      <c r="K63" s="60">
        <f t="shared" si="12"/>
        <v>1</v>
      </c>
      <c r="L63" s="44">
        <f t="shared" si="13"/>
        <v>275972070.86000001</v>
      </c>
      <c r="M63" s="62">
        <f>IF(ISBLANK(L63),"  ",IF(L76&gt;0,L63/L76,IF(L63&gt;0,1,0)))</f>
        <v>8.3165991964770966E-2</v>
      </c>
      <c r="N63" s="220"/>
    </row>
    <row r="64" spans="1:14" s="200" customFormat="1" ht="44.25" x14ac:dyDescent="0.55000000000000004">
      <c r="A64" s="113" t="s">
        <v>61</v>
      </c>
      <c r="B64" s="9">
        <f>'2Year'!B64+'4Year'!B64</f>
        <v>0</v>
      </c>
      <c r="C64" s="58">
        <f t="shared" si="0"/>
        <v>0</v>
      </c>
      <c r="D64" s="53">
        <f>'2Year'!D64+'4Year'!D64</f>
        <v>5711665.1600000001</v>
      </c>
      <c r="E64" s="60">
        <f t="shared" si="9"/>
        <v>1</v>
      </c>
      <c r="F64" s="44">
        <f t="shared" si="14"/>
        <v>5711665.1600000001</v>
      </c>
      <c r="G64" s="62">
        <f>IF(ISBLANK(F64),"  ",IF(F76&gt;0,F64/F76,IF(F64&gt;0,1,0)))</f>
        <v>1.7476603065891549E-3</v>
      </c>
      <c r="H64" s="9">
        <f>'2Year'!H64+'4Year'!H64</f>
        <v>0</v>
      </c>
      <c r="I64" s="58">
        <f t="shared" si="11"/>
        <v>0</v>
      </c>
      <c r="J64" s="53">
        <f>'2Year'!J64+'4Year'!J64</f>
        <v>4708040</v>
      </c>
      <c r="K64" s="60">
        <f t="shared" si="12"/>
        <v>1</v>
      </c>
      <c r="L64" s="44">
        <f t="shared" si="13"/>
        <v>4708040</v>
      </c>
      <c r="M64" s="62">
        <f>IF(ISBLANK(L64),"  ",IF(L76&gt;0,L64/L76,IF(L64&gt;0,1,0)))</f>
        <v>1.4187987052082965E-3</v>
      </c>
      <c r="N64" s="220"/>
    </row>
    <row r="65" spans="1:14" s="200" customFormat="1" ht="44.25" x14ac:dyDescent="0.55000000000000004">
      <c r="A65" s="89" t="s">
        <v>62</v>
      </c>
      <c r="B65" s="9">
        <f>'2Year'!B65+'4Year'!B65</f>
        <v>0</v>
      </c>
      <c r="C65" s="58">
        <f t="shared" si="0"/>
        <v>0</v>
      </c>
      <c r="D65" s="53">
        <f>'2Year'!D65+'4Year'!D65</f>
        <v>91724021.209999993</v>
      </c>
      <c r="E65" s="60">
        <f t="shared" si="9"/>
        <v>1</v>
      </c>
      <c r="F65" s="44">
        <f t="shared" si="14"/>
        <v>91724021.209999993</v>
      </c>
      <c r="G65" s="62">
        <f>IF(ISBLANK(F65),"  ",IF(F76&gt;0,F65/F76,IF(F65&gt;0,1,0)))</f>
        <v>2.8065796320150313E-2</v>
      </c>
      <c r="H65" s="9">
        <f>'2Year'!H65+'4Year'!H65</f>
        <v>0</v>
      </c>
      <c r="I65" s="58">
        <f t="shared" si="11"/>
        <v>0</v>
      </c>
      <c r="J65" s="53">
        <f>'2Year'!J65+'4Year'!J65</f>
        <v>91294514.88000001</v>
      </c>
      <c r="K65" s="60">
        <f t="shared" si="12"/>
        <v>1</v>
      </c>
      <c r="L65" s="44">
        <f t="shared" si="13"/>
        <v>91294514.88000001</v>
      </c>
      <c r="M65" s="62">
        <f>IF(ISBLANK(L65),"  ",IF(L76&gt;0,L65/L76,IF(L65&gt;0,1,0)))</f>
        <v>2.7512200300839326E-2</v>
      </c>
      <c r="N65" s="220"/>
    </row>
    <row r="66" spans="1:14" s="200" customFormat="1" ht="44.25" x14ac:dyDescent="0.55000000000000004">
      <c r="A66" s="231" t="s">
        <v>63</v>
      </c>
      <c r="B66" s="9">
        <f>'2Year'!B66+'4Year'!B66</f>
        <v>30162129.490000002</v>
      </c>
      <c r="C66" s="58">
        <f t="shared" si="0"/>
        <v>0.31388051379165655</v>
      </c>
      <c r="D66" s="53">
        <f>'2Year'!D66+'4Year'!D66</f>
        <v>65932174.439999998</v>
      </c>
      <c r="E66" s="60">
        <f t="shared" si="9"/>
        <v>0.6861194862083434</v>
      </c>
      <c r="F66" s="44">
        <f t="shared" si="14"/>
        <v>96094303.930000007</v>
      </c>
      <c r="G66" s="62">
        <f>IF(ISBLANK(F66),"  ",IF(F76&gt;0,F66/F76,IF(F66&gt;0,1,0)))</f>
        <v>2.9403019253281166E-2</v>
      </c>
      <c r="H66" s="9">
        <f>'2Year'!H66+'4Year'!H66</f>
        <v>36113995.0995</v>
      </c>
      <c r="I66" s="58">
        <f t="shared" si="11"/>
        <v>0.39379000535355474</v>
      </c>
      <c r="J66" s="53">
        <f>'2Year'!J66+'4Year'!J66</f>
        <v>55594770</v>
      </c>
      <c r="K66" s="60">
        <f t="shared" si="12"/>
        <v>0.6062099946464452</v>
      </c>
      <c r="L66" s="44">
        <f t="shared" si="13"/>
        <v>91708765.0995</v>
      </c>
      <c r="M66" s="62">
        <f>IF(ISBLANK(L66),"  ",IF(L76&gt;0,L66/L76,IF(L66&gt;0,1,0)))</f>
        <v>2.7637037319016493E-2</v>
      </c>
      <c r="N66" s="220"/>
    </row>
    <row r="67" spans="1:14" s="202" customFormat="1" ht="45" x14ac:dyDescent="0.6">
      <c r="A67" s="235" t="s">
        <v>64</v>
      </c>
      <c r="B67" s="232">
        <f>B66+B65+B64+B63+B62+B61+B60+B59+B58+B57+B56</f>
        <v>1234306299.9100001</v>
      </c>
      <c r="C67" s="80">
        <f t="shared" si="0"/>
        <v>0.56265665132205422</v>
      </c>
      <c r="D67" s="91">
        <f>D66+D65+D64+D63+D62+D61+D60+D59+D58+D57+D56</f>
        <v>959405081.63999987</v>
      </c>
      <c r="E67" s="83">
        <f t="shared" si="9"/>
        <v>0.43734334867794589</v>
      </c>
      <c r="F67" s="232">
        <f>F66+F65+F64+F63+F62+F61+F60+F59+F58+F57+F56</f>
        <v>2193711381.5499997</v>
      </c>
      <c r="G67" s="82">
        <f>IF(ISBLANK(F67),"  ",IF(F76&gt;0,F67/F76,IF(F67&gt;0,1,0)))</f>
        <v>0.67123372926290226</v>
      </c>
      <c r="H67" s="232">
        <f>H66+H65+H64+H63+H62+H61+H60+H59+H58+H57+H56</f>
        <v>1282968387.006645</v>
      </c>
      <c r="I67" s="80">
        <f t="shared" si="11"/>
        <v>0.56886148129793557</v>
      </c>
      <c r="J67" s="91">
        <f>J66+J65+J64+J63+J62+J61+J60+J59+J58+J57+J56</f>
        <v>972358136.55999994</v>
      </c>
      <c r="K67" s="83">
        <f t="shared" si="12"/>
        <v>0.43113851870206449</v>
      </c>
      <c r="L67" s="232">
        <f>L66+L65+L64+L63+L62+L61+L60+L59+L58+L57+L56</f>
        <v>2255326523.5666447</v>
      </c>
      <c r="M67" s="82">
        <f>IF(ISBLANK(L67),"  ",IF(L76&gt;0,L67/L76,IF(L67&gt;0,1,0)))</f>
        <v>0.6796574267547183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9">
        <f>'2Year'!B69+'4Year'!B69</f>
        <v>0</v>
      </c>
      <c r="C69" s="52">
        <f t="shared" si="0"/>
        <v>0</v>
      </c>
      <c r="D69" s="53">
        <f>'2Year'!D69+'4Year'!D69</f>
        <v>20727277.190000001</v>
      </c>
      <c r="E69" s="54">
        <f>IF(ISBLANK(D69),"  ",IF(F69&gt;0,D69/F69,IF(D69&gt;0,1,0)))</f>
        <v>1</v>
      </c>
      <c r="F69" s="67">
        <f>D69+B69</f>
        <v>20727277.190000001</v>
      </c>
      <c r="G69" s="56">
        <f>IF(ISBLANK(F69),"  ",IF(F76&gt;0,F69/F76,IF(F69&gt;0,1,0)))</f>
        <v>6.3421504226683001E-3</v>
      </c>
      <c r="H69" s="9">
        <f>'2Year'!H69+'4Year'!H69</f>
        <v>0</v>
      </c>
      <c r="I69" s="52">
        <f>IF(ISBLANK(H69),"  ",IF(L69&gt;0,H69/L69,IF(H69&gt;0,1,0)))</f>
        <v>0</v>
      </c>
      <c r="J69" s="53">
        <f>'2Year'!J69+'4Year'!J69</f>
        <v>19651440.809999999</v>
      </c>
      <c r="K69" s="54">
        <f>IF(ISBLANK(J69),"  ",IF(L69&gt;0,J69/L69,IF(J69&gt;0,1,0)))</f>
        <v>1</v>
      </c>
      <c r="L69" s="67">
        <f>J69+H69</f>
        <v>19651440.809999999</v>
      </c>
      <c r="M69" s="56">
        <f>IF(ISBLANK(L69),"  ",IF(L76&gt;0,L69/L76,IF(L69&gt;0,1,0)))</f>
        <v>5.9220904615732818E-3</v>
      </c>
    </row>
    <row r="70" spans="1:14" s="200" customFormat="1" ht="44.25" x14ac:dyDescent="0.55000000000000004">
      <c r="A70" s="223" t="s">
        <v>67</v>
      </c>
      <c r="B70" s="9">
        <f>'2Year'!B70+'4Year'!B70</f>
        <v>0</v>
      </c>
      <c r="C70" s="58">
        <f t="shared" si="0"/>
        <v>0</v>
      </c>
      <c r="D70" s="53">
        <f>'2Year'!D70+'4Year'!D70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'2Year'!H70+'4Year'!H70</f>
        <v>0</v>
      </c>
      <c r="I70" s="58">
        <f>IF(ISBLANK(H70),"  ",IF(L70&gt;0,H70/L70,IF(H70&gt;0,1,0)))</f>
        <v>0</v>
      </c>
      <c r="J70" s="53">
        <f>'2Year'!J70+'4Year'!J70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9">
        <f>'2Year'!B72+'4Year'!B72</f>
        <v>0</v>
      </c>
      <c r="C72" s="52">
        <f t="shared" si="0"/>
        <v>0</v>
      </c>
      <c r="D72" s="53">
        <f>'2Year'!D72+'4Year'!D72</f>
        <v>289680177.07999998</v>
      </c>
      <c r="E72" s="54">
        <f>IF(ISBLANK(D72),"  ",IF(F72&gt;0,D72/F72,IF(D72&gt;0,1,0)))</f>
        <v>1</v>
      </c>
      <c r="F72" s="67">
        <f>D72+B72</f>
        <v>289680177.07999998</v>
      </c>
      <c r="G72" s="56">
        <f>IF(ISBLANK(F72),"  ",IF(F76&gt;0,F72/F76,IF(F72&gt;0,1,0)))</f>
        <v>8.8636594216673845E-2</v>
      </c>
      <c r="H72" s="9">
        <f>'2Year'!H72+'4Year'!H72</f>
        <v>0</v>
      </c>
      <c r="I72" s="52">
        <f>IF(ISBLANK(H72),"  ",IF(L72&gt;0,H72/L72,IF(H72&gt;0,1,0)))</f>
        <v>0</v>
      </c>
      <c r="J72" s="53">
        <f>'2Year'!J72+'4Year'!J72</f>
        <v>291688666.13</v>
      </c>
      <c r="K72" s="54">
        <f>IF(ISBLANK(J72),"  ",IF(L72&gt;0,J72/L72,IF(J72&gt;0,1,0)))</f>
        <v>1</v>
      </c>
      <c r="L72" s="67">
        <f>J72+H72</f>
        <v>291688666.13</v>
      </c>
      <c r="M72" s="56">
        <f>IF(ISBLANK(L72),"  ",IF(L76&gt;0,L72/L76,IF(L72&gt;0,1,0)))</f>
        <v>8.7902290938305344E-2</v>
      </c>
    </row>
    <row r="73" spans="1:14" s="200" customFormat="1" ht="44.25" x14ac:dyDescent="0.55000000000000004">
      <c r="A73" s="223" t="s">
        <v>70</v>
      </c>
      <c r="B73" s="9">
        <f>'2Year'!B73+'4Year'!B73</f>
        <v>0</v>
      </c>
      <c r="C73" s="58">
        <f t="shared" si="0"/>
        <v>0</v>
      </c>
      <c r="D73" s="53">
        <f>'2Year'!D73+'4Year'!D73</f>
        <v>222137965.40999997</v>
      </c>
      <c r="E73" s="60">
        <f>IF(ISBLANK(D73),"  ",IF(F73&gt;0,D73/F73,IF(D73&gt;0,1,0)))</f>
        <v>1</v>
      </c>
      <c r="F73" s="44">
        <f>D73+B73</f>
        <v>222137965.40999997</v>
      </c>
      <c r="G73" s="62">
        <f>IF(ISBLANK(F73),"  ",IF(F76&gt;0,F73/F76,IF(F73&gt;0,1,0)))</f>
        <v>6.7969969152311377E-2</v>
      </c>
      <c r="H73" s="9">
        <f>'2Year'!H73+'4Year'!H73</f>
        <v>0</v>
      </c>
      <c r="I73" s="58">
        <f>IF(ISBLANK(H73),"  ",IF(L73&gt;0,H73/L73,IF(H73&gt;0,1,0)))</f>
        <v>0</v>
      </c>
      <c r="J73" s="53">
        <f>'2Year'!J73+'4Year'!J73</f>
        <v>218437999.15000001</v>
      </c>
      <c r="K73" s="60">
        <f>IF(ISBLANK(J73),"  ",IF(L73&gt;0,J73/L73,IF(J73&gt;0,1,0)))</f>
        <v>1</v>
      </c>
      <c r="L73" s="44">
        <f>J73+H73</f>
        <v>218437999.15000001</v>
      </c>
      <c r="M73" s="62">
        <f>IF(ISBLANK(L73),"  ",IF(L76&gt;0,L73/L76,IF(L73&gt;0,1,0)))</f>
        <v>6.5827722441251776E-2</v>
      </c>
    </row>
    <row r="74" spans="1:14" s="202" customFormat="1" ht="45" x14ac:dyDescent="0.6">
      <c r="A74" s="230" t="s">
        <v>71</v>
      </c>
      <c r="B74" s="117">
        <f>B73+B72+B70+B69</f>
        <v>0</v>
      </c>
      <c r="C74" s="80">
        <f t="shared" si="0"/>
        <v>0</v>
      </c>
      <c r="D74" s="95">
        <f>D73+D72+D70+D69</f>
        <v>532545419.67999995</v>
      </c>
      <c r="E74" s="83">
        <f>IF(ISBLANK(D74),"  ",IF(F74&gt;0,D74/F74,IF(D74&gt;0,1,0)))</f>
        <v>1</v>
      </c>
      <c r="F74" s="118">
        <f>F73+F72+F71+F70+F69</f>
        <v>532545419.67999995</v>
      </c>
      <c r="G74" s="82">
        <f>IF(ISBLANK(F74),"  ",IF(F76&gt;0,F74/F76,IF(F74&gt;0,1,0)))</f>
        <v>0.16294871379165352</v>
      </c>
      <c r="H74" s="117">
        <f>H73+H72+H70+H69</f>
        <v>0</v>
      </c>
      <c r="I74" s="80">
        <f>IF(ISBLANK(H74),"  ",IF(L74&gt;0,H74/L74,IF(H74&gt;0,1,0)))</f>
        <v>0</v>
      </c>
      <c r="J74" s="95">
        <f>J73+J72+J70+J69</f>
        <v>529778106.08999997</v>
      </c>
      <c r="K74" s="83">
        <f>IF(ISBLANK(J74),"  ",IF(L74&gt;0,J74/L74,IF(J74&gt;0,1,0)))</f>
        <v>1</v>
      </c>
      <c r="L74" s="118">
        <f>L73+L72+L71+L70+L69</f>
        <v>529778106.08999997</v>
      </c>
      <c r="M74" s="82">
        <f>IF(ISBLANK(L74),"  ",IF(L76&gt;0,L74/L76,IF(L74&gt;0,1,0)))</f>
        <v>0.15965210384113038</v>
      </c>
    </row>
    <row r="75" spans="1:14" s="202" customFormat="1" ht="45" x14ac:dyDescent="0.6">
      <c r="A75" s="230" t="s">
        <v>72</v>
      </c>
      <c r="B75" s="133">
        <f>'2Year'!B75+'4Year'!B75</f>
        <v>0</v>
      </c>
      <c r="C75" s="80">
        <f>IF(ISBLANK(B75),"  ",IF(F75&gt;0,B75/F75,IF(B75&gt;0,1,0)))</f>
        <v>0</v>
      </c>
      <c r="D75" s="142">
        <f>'2Year'!D75+'4Year'!D75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'2Year'!H75+'4Year'!H75</f>
        <v>0</v>
      </c>
      <c r="I75" s="80">
        <f>IF(ISBLANK(H75),"  ",IF(L75&gt;0,H75/L75,IF(H75&gt;0,1,0)))</f>
        <v>0</v>
      </c>
      <c r="J75" s="142">
        <f>'2Year'!J75+'4Year'!J75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f>B74+B67+B47+B40+B48+B75</f>
        <v>1773723236.99</v>
      </c>
      <c r="C76" s="122">
        <f t="shared" si="0"/>
        <v>0.54272538906364254</v>
      </c>
      <c r="D76" s="121">
        <f>D74+D67+D47+D40+D48+D75</f>
        <v>1494454874.3199997</v>
      </c>
      <c r="E76" s="123">
        <f>IF(ISBLANK(D76),"  ",IF(F76&gt;0,D76/F76,IF(D76&gt;0,1,0)))</f>
        <v>0.45727461093635746</v>
      </c>
      <c r="F76" s="121">
        <f>F74+F67+F47+F40+F48+F75</f>
        <v>3268178111.3099999</v>
      </c>
      <c r="G76" s="124">
        <f>IF(ISBLANK(F76),"  ",IF(F76&gt;0,F76/F76,IF(F76&gt;0,1,0)))</f>
        <v>1</v>
      </c>
      <c r="H76" s="121">
        <f>H74+H67+H47+H40+H48+H75</f>
        <v>1813975091.006645</v>
      </c>
      <c r="I76" s="122">
        <f>IF(ISBLANK(H76),"  ",IF(L76&gt;0,H76/L76,IF(H76&gt;0,1,0)))</f>
        <v>0.54665328043099248</v>
      </c>
      <c r="J76" s="121">
        <f>J74+J67+J47+J40+J48+J75</f>
        <v>1504353282.6499999</v>
      </c>
      <c r="K76" s="123">
        <f>IF(ISBLANK(J76),"  ",IF(L76&gt;0,J76/L76,IF(J76&gt;0,1,0)))</f>
        <v>0.45334671956900757</v>
      </c>
      <c r="L76" s="121">
        <f>L74+L67+L47+L40+L48+L75</f>
        <v>3318328373.6566448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703524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703524</v>
      </c>
      <c r="G13" s="56">
        <f>IF(ISBLANK(F13),"  ",IF(F76&gt;0,F13/F76,IF(F13&gt;0,1,0)))</f>
        <v>0.545660575797696</v>
      </c>
      <c r="H13" s="9">
        <v>1287012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1287012</v>
      </c>
      <c r="M13" s="56">
        <f>IF(ISBLANK(L13),"  ",IF(L76&gt;0,L13/L76,IF(L13&gt;0,1,0)))</f>
        <v>1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585783</v>
      </c>
      <c r="C15" s="137">
        <f t="shared" si="0"/>
        <v>1</v>
      </c>
      <c r="D15" s="69">
        <f>SUM(D16:D34)</f>
        <v>0</v>
      </c>
      <c r="E15" s="64">
        <f>IF(ISBLANK(D15),"  ",IF(F15&gt;0,D15/F15,IF(D15&gt;0,1,0)))</f>
        <v>0</v>
      </c>
      <c r="F15" s="48">
        <f>D15+B15</f>
        <v>585783</v>
      </c>
      <c r="G15" s="65">
        <f>IF(ISBLANK(F15),"  ",IF(F76&gt;0,F15/F76,IF(F15&gt;0,1,0)))</f>
        <v>0.45433942420230405</v>
      </c>
      <c r="H15" s="226">
        <v>0</v>
      </c>
      <c r="I15" s="137">
        <f>IF(ISBLANK(H15),"  ",IF(L15&gt;0,H15/L15,IF(H15&gt;0,1,0)))</f>
        <v>0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0</v>
      </c>
      <c r="M15" s="65">
        <f>IF(ISBLANK(L15),"  ",IF(L76&gt;0,L15/L76,IF(L15&gt;0,1,0)))</f>
        <v>0</v>
      </c>
      <c r="N15" s="220"/>
    </row>
    <row r="16" spans="1:17" s="200" customFormat="1" ht="44.25" x14ac:dyDescent="0.55000000000000004">
      <c r="A16" s="66" t="s">
        <v>15</v>
      </c>
      <c r="B16" s="207">
        <v>585783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585783</v>
      </c>
      <c r="G16" s="56">
        <f>IF(ISBLANK(F16),"  ",IF(F76&gt;0,F16/F76,IF(F16&gt;0,1,0)))</f>
        <v>0.45433942420230405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1289307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1289307</v>
      </c>
      <c r="G40" s="82">
        <f>IF(ISBLANK(F40),"  ",IF(F76&gt;0,F40/F76,IF(F40&gt;0,1,0)))</f>
        <v>1</v>
      </c>
      <c r="H40" s="229">
        <v>1287012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1287012</v>
      </c>
      <c r="M40" s="82">
        <f>IF(ISBLANK(L40),"  ",IF(L76&gt;0,L40/L76,IF(L40&gt;0,1,0)))</f>
        <v>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0</v>
      </c>
      <c r="C67" s="80">
        <f t="shared" si="0"/>
        <v>0</v>
      </c>
      <c r="D67" s="91">
        <v>0</v>
      </c>
      <c r="E67" s="83">
        <f t="shared" si="9"/>
        <v>0</v>
      </c>
      <c r="F67" s="232">
        <f>F66+F65+F64+F63+F62+F61+F60+F59+F58+F57+F56</f>
        <v>0</v>
      </c>
      <c r="G67" s="82">
        <f>IF(ISBLANK(F67),"  ",IF(F76&gt;0,F67/F76,IF(F67&gt;0,1,0)))</f>
        <v>0</v>
      </c>
      <c r="H67" s="232">
        <v>0</v>
      </c>
      <c r="I67" s="80">
        <f t="shared" si="11"/>
        <v>0</v>
      </c>
      <c r="J67" s="91">
        <v>0</v>
      </c>
      <c r="K67" s="83">
        <f t="shared" si="12"/>
        <v>0</v>
      </c>
      <c r="L67" s="232">
        <f>L66+L65+L64+L63+L62+L61+L60+L59+L58+L57+L56</f>
        <v>0</v>
      </c>
      <c r="M67" s="82">
        <f>IF(ISBLANK(L67),"  ",IF(L76&gt;0,L67/L76,IF(L67&gt;0,1,0)))</f>
        <v>0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0</v>
      </c>
      <c r="E74" s="83">
        <f>IF(ISBLANK(D74),"  ",IF(F74&gt;0,D74/F74,IF(D74&gt;0,1,0)))</f>
        <v>0</v>
      </c>
      <c r="F74" s="118">
        <f>F73+F72+F71+F70+F69</f>
        <v>0</v>
      </c>
      <c r="G74" s="82">
        <f>IF(ISBLANK(F74),"  ",IF(F76&gt;0,F74/F76,IF(F74&gt;0,1,0)))</f>
        <v>0</v>
      </c>
      <c r="H74" s="117">
        <v>0</v>
      </c>
      <c r="I74" s="80">
        <f>IF(ISBLANK(H74),"  ",IF(L74&gt;0,H74/L74,IF(H74&gt;0,1,0)))</f>
        <v>0</v>
      </c>
      <c r="J74" s="95">
        <v>0</v>
      </c>
      <c r="K74" s="83">
        <f>IF(ISBLANK(J74),"  ",IF(L74&gt;0,J74/L74,IF(J74&gt;0,1,0)))</f>
        <v>0</v>
      </c>
      <c r="L74" s="118">
        <f>L73+L72+L71+L70+L69</f>
        <v>0</v>
      </c>
      <c r="M74" s="82">
        <f>IF(ISBLANK(L74),"  ",IF(L76&gt;0,L74/L76,IF(L74&gt;0,1,0)))</f>
        <v>0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1289307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1289307</v>
      </c>
      <c r="G76" s="124">
        <f>IF(ISBLANK(F76),"  ",IF(F76&gt;0,F76/F76,IF(F76&gt;0,1,0)))</f>
        <v>1</v>
      </c>
      <c r="H76" s="121">
        <v>1287012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1287012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93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7853154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7853154</v>
      </c>
      <c r="G13" s="56">
        <f>IF(ISBLANK(F13),"  ",IF(F76&gt;0,F13/F76,IF(F13&gt;0,1,0)))</f>
        <v>0.11227387116147551</v>
      </c>
      <c r="H13" s="9">
        <v>12616870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12616870</v>
      </c>
      <c r="M13" s="56">
        <f>IF(ISBLANK(L13),"  ",IF(L76&gt;0,L13/L76,IF(L13&gt;0,1,0)))</f>
        <v>0.18340398512750902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7303815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7303815</v>
      </c>
      <c r="G15" s="65">
        <f>IF(ISBLANK(F15),"  ",IF(F76&gt;0,F15/F76,IF(F15&gt;0,1,0)))</f>
        <v>0.10442015835895391</v>
      </c>
      <c r="H15" s="226">
        <v>796247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796247</v>
      </c>
      <c r="M15" s="65">
        <f>IF(ISBLANK(L15),"  ",IF(L76&gt;0,L15/L76,IF(L15&gt;0,1,0)))</f>
        <v>1.1574572215281895E-2</v>
      </c>
      <c r="N15" s="220"/>
    </row>
    <row r="16" spans="1:17" s="200" customFormat="1" ht="44.25" x14ac:dyDescent="0.55000000000000004">
      <c r="A16" s="66" t="s">
        <v>15</v>
      </c>
      <c r="B16" s="207">
        <v>6538853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6538853</v>
      </c>
      <c r="G16" s="56">
        <f>IF(ISBLANK(F16),"  ",IF(F76&gt;0,F16/F76,IF(F16&gt;0,1,0)))</f>
        <v>9.3483756878551927E-2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764962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764962</v>
      </c>
      <c r="G17" s="62">
        <f>IF(ISBLANK(F17),"  ",IF(F76&gt;0,F17/F76,IF(F17&gt;0,1,0)))</f>
        <v>1.0936401480401967E-2</v>
      </c>
      <c r="H17" s="224">
        <v>796247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796247</v>
      </c>
      <c r="M17" s="62">
        <f>IF(ISBLANK(L17),"  ",IF(L76&gt;0,L17/L76,IF(L17&gt;0,1,0)))</f>
        <v>1.1574572215281895E-2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15156969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15156969</v>
      </c>
      <c r="G40" s="82">
        <f>IF(ISBLANK(F40),"  ",IF(F76&gt;0,F40/F76,IF(F40&gt;0,1,0)))</f>
        <v>0.2166940295204294</v>
      </c>
      <c r="H40" s="229">
        <v>13413117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13413117</v>
      </c>
      <c r="M40" s="82">
        <f>IF(ISBLANK(L40),"  ",IF(L76&gt;0,L40/L76,IF(L40&gt;0,1,0)))</f>
        <v>0.1949785573427909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22152136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22152136</v>
      </c>
      <c r="G50" s="56">
        <f>IF(ISBLANK(F50),"  ",IF(F76&gt;0,F50/F76,IF(F50&gt;0,1,0)))</f>
        <v>0.31670155242282061</v>
      </c>
      <c r="H50" s="97">
        <v>23903573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23903573</v>
      </c>
      <c r="M50" s="56">
        <f>IF(ISBLANK(L50),"  ",IF(L76&gt;0,L50/L76,IF(L50&gt;0,1,0)))</f>
        <v>0.34747211844033632</v>
      </c>
      <c r="N50" s="220"/>
    </row>
    <row r="51" spans="1:14" s="200" customFormat="1" ht="44.25" x14ac:dyDescent="0.55000000000000004">
      <c r="A51" s="223" t="s">
        <v>48</v>
      </c>
      <c r="B51" s="226">
        <v>1053766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1053766</v>
      </c>
      <c r="G51" s="62">
        <f>IF(ISBLANK(F51),"  ",IF(F76&gt;0,F51/F76,IF(F51&gt;0,1,0)))</f>
        <v>1.5065334019725502E-2</v>
      </c>
      <c r="H51" s="226">
        <v>1053766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1053766</v>
      </c>
      <c r="M51" s="62">
        <f>IF(ISBLANK(L51),"  ",IF(L76&gt;0,L51/L76,IF(L51&gt;0,1,0)))</f>
        <v>1.5317973775736349E-2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1258594</v>
      </c>
      <c r="E52" s="60">
        <f t="shared" si="9"/>
        <v>1</v>
      </c>
      <c r="F52" s="106">
        <f t="shared" si="10"/>
        <v>1258594</v>
      </c>
      <c r="G52" s="62">
        <f>IF(ISBLANK(F52),"  ",IF(F76&gt;0,F52/F76,IF(F52&gt;0,1,0)))</f>
        <v>1.7993690254973493E-2</v>
      </c>
      <c r="H52" s="104">
        <v>0</v>
      </c>
      <c r="I52" s="58">
        <f t="shared" si="11"/>
        <v>0</v>
      </c>
      <c r="J52" s="105">
        <v>1258594</v>
      </c>
      <c r="K52" s="60">
        <f t="shared" si="12"/>
        <v>1</v>
      </c>
      <c r="L52" s="106">
        <f t="shared" si="13"/>
        <v>1258594</v>
      </c>
      <c r="M52" s="62">
        <f>IF(ISBLANK(L52),"  ",IF(L76&gt;0,L52/L76,IF(L52&gt;0,1,0)))</f>
        <v>1.8295437399099151E-2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543775</v>
      </c>
      <c r="E53" s="60">
        <f t="shared" si="9"/>
        <v>1</v>
      </c>
      <c r="F53" s="106">
        <f t="shared" si="10"/>
        <v>543775</v>
      </c>
      <c r="G53" s="62">
        <f>IF(ISBLANK(F53),"  ",IF(F76&gt;0,F53/F76,IF(F53&gt;0,1,0)))</f>
        <v>7.774166187347319E-3</v>
      </c>
      <c r="H53" s="104">
        <v>0</v>
      </c>
      <c r="I53" s="58">
        <f t="shared" si="11"/>
        <v>0</v>
      </c>
      <c r="J53" s="105">
        <v>543775</v>
      </c>
      <c r="K53" s="60">
        <f t="shared" si="12"/>
        <v>1</v>
      </c>
      <c r="L53" s="106">
        <f t="shared" si="13"/>
        <v>543775</v>
      </c>
      <c r="M53" s="62">
        <f>IF(ISBLANK(L53),"  ",IF(L76&gt;0,L53/L76,IF(L53&gt;0,1,0)))</f>
        <v>7.9045359120535619E-3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1075321</v>
      </c>
      <c r="E54" s="60">
        <f>IF(ISBLANK(D54),"  ",IF(F54&gt;0,D54/F54,IF(D54&gt;0,1,0)))</f>
        <v>1</v>
      </c>
      <c r="F54" s="106">
        <f t="shared" si="10"/>
        <v>1075321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782223</v>
      </c>
      <c r="C55" s="58">
        <f t="shared" si="0"/>
        <v>0.13788006901909025</v>
      </c>
      <c r="D55" s="69">
        <v>4890990</v>
      </c>
      <c r="E55" s="60">
        <f t="shared" si="9"/>
        <v>0.86211993098090978</v>
      </c>
      <c r="F55" s="102">
        <f t="shared" si="10"/>
        <v>5673213</v>
      </c>
      <c r="G55" s="62">
        <f>IF(ISBLANK(F55),"  ",IF(F76&gt;0,F55/F76,IF(F55&gt;0,1,0)))</f>
        <v>8.1107996281953462E-2</v>
      </c>
      <c r="H55" s="226">
        <v>782223</v>
      </c>
      <c r="I55" s="58">
        <f t="shared" si="11"/>
        <v>0.13788006901909025</v>
      </c>
      <c r="J55" s="69">
        <v>4890990</v>
      </c>
      <c r="K55" s="60">
        <f t="shared" si="12"/>
        <v>0.86211993098090978</v>
      </c>
      <c r="L55" s="102">
        <f t="shared" si="13"/>
        <v>5673213</v>
      </c>
      <c r="M55" s="62">
        <f>IF(ISBLANK(L55),"  ",IF(L76&gt;0,L55/L76,IF(L55&gt;0,1,0)))</f>
        <v>8.2468145639702312E-2</v>
      </c>
      <c r="N55" s="220"/>
    </row>
    <row r="56" spans="1:14" s="202" customFormat="1" ht="45" x14ac:dyDescent="0.6">
      <c r="A56" s="233" t="s">
        <v>53</v>
      </c>
      <c r="B56" s="234">
        <v>23988125</v>
      </c>
      <c r="C56" s="80">
        <f t="shared" si="0"/>
        <v>0.75536959716193108</v>
      </c>
      <c r="D56" s="91">
        <v>7768680</v>
      </c>
      <c r="E56" s="83">
        <f t="shared" si="9"/>
        <v>0.24463040283806889</v>
      </c>
      <c r="F56" s="107">
        <f>F55+F53+F52+F51+F50+F54</f>
        <v>31756805</v>
      </c>
      <c r="G56" s="82">
        <f>IF(ISBLANK(F56),"  ",IF(F76&gt;0,F56/F76,IF(F56&gt;0,1,0)))</f>
        <v>0.45401623768871735</v>
      </c>
      <c r="H56" s="234">
        <v>25739562</v>
      </c>
      <c r="I56" s="80">
        <f t="shared" si="11"/>
        <v>0.79362453970766311</v>
      </c>
      <c r="J56" s="91">
        <v>6693359</v>
      </c>
      <c r="K56" s="83">
        <f t="shared" si="12"/>
        <v>0.20637546029233692</v>
      </c>
      <c r="L56" s="102">
        <f t="shared" si="13"/>
        <v>32432921</v>
      </c>
      <c r="M56" s="82">
        <f>IF(ISBLANK(L56),"  ",IF(L76&gt;0,L56/L76,IF(L56&gt;0,1,0)))</f>
        <v>0.47145821116692771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981171</v>
      </c>
      <c r="E59" s="60">
        <f t="shared" si="9"/>
        <v>1</v>
      </c>
      <c r="F59" s="44">
        <f t="shared" si="14"/>
        <v>981171</v>
      </c>
      <c r="G59" s="62">
        <f>IF(ISBLANK(F59),"  ",IF(F76&gt;0,F59/F76,IF(F59&gt;0,1,0)))</f>
        <v>1.4027468000930084E-2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2142236</v>
      </c>
      <c r="E60" s="60">
        <f t="shared" si="9"/>
        <v>1</v>
      </c>
      <c r="F60" s="78">
        <f t="shared" si="14"/>
        <v>2142236</v>
      </c>
      <c r="G60" s="62">
        <f>IF(ISBLANK(F60),"  ",IF(F76&gt;0,F60/F76,IF(F60&gt;0,1,0)))</f>
        <v>3.0626819321443927E-2</v>
      </c>
      <c r="H60" s="228">
        <v>0</v>
      </c>
      <c r="I60" s="58">
        <f t="shared" si="11"/>
        <v>0</v>
      </c>
      <c r="J60" s="77">
        <v>2142236</v>
      </c>
      <c r="K60" s="60">
        <f t="shared" si="12"/>
        <v>1</v>
      </c>
      <c r="L60" s="78">
        <f t="shared" si="13"/>
        <v>2142236</v>
      </c>
      <c r="M60" s="62">
        <f>IF(ISBLANK(L60),"  ",IF(L76&gt;0,L60/L76,IF(L60&gt;0,1,0)))</f>
        <v>3.1140419096306327E-2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16497</v>
      </c>
      <c r="E62" s="60">
        <f t="shared" si="9"/>
        <v>1</v>
      </c>
      <c r="F62" s="44">
        <f t="shared" si="14"/>
        <v>16497</v>
      </c>
      <c r="G62" s="62">
        <f>IF(ISBLANK(F62),"  ",IF(F76&gt;0,F62/F76,IF(F62&gt;0,1,0)))</f>
        <v>2.3585199686022477E-4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610000</v>
      </c>
      <c r="K63" s="60">
        <f t="shared" si="12"/>
        <v>1</v>
      </c>
      <c r="L63" s="44">
        <f t="shared" si="13"/>
        <v>610000</v>
      </c>
      <c r="M63" s="62">
        <f>IF(ISBLANK(L63),"  ",IF(L76&gt;0,L63/L76,IF(L63&gt;0,1,0)))</f>
        <v>8.8672096112411801E-3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63224</v>
      </c>
      <c r="E65" s="60">
        <f t="shared" si="9"/>
        <v>1</v>
      </c>
      <c r="F65" s="44">
        <f t="shared" si="14"/>
        <v>63224</v>
      </c>
      <c r="G65" s="62">
        <f>IF(ISBLANK(F65),"  ",IF(F76&gt;0,F65/F76,IF(F65&gt;0,1,0)))</f>
        <v>9.038920197303055E-4</v>
      </c>
      <c r="H65" s="224">
        <v>0</v>
      </c>
      <c r="I65" s="58">
        <f t="shared" si="11"/>
        <v>0</v>
      </c>
      <c r="J65" s="69">
        <v>65000</v>
      </c>
      <c r="K65" s="60">
        <f t="shared" si="12"/>
        <v>1</v>
      </c>
      <c r="L65" s="44">
        <f t="shared" si="13"/>
        <v>65000</v>
      </c>
      <c r="M65" s="62">
        <f>IF(ISBLANK(L65),"  ",IF(L76&gt;0,L65/L76,IF(L65&gt;0,1,0)))</f>
        <v>9.4486659791914208E-4</v>
      </c>
      <c r="N65" s="220"/>
    </row>
    <row r="66" spans="1:14" s="200" customFormat="1" ht="44.25" x14ac:dyDescent="0.55000000000000004">
      <c r="A66" s="231" t="s">
        <v>63</v>
      </c>
      <c r="B66" s="224">
        <v>446973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446973</v>
      </c>
      <c r="G66" s="62">
        <f>IF(ISBLANK(F66),"  ",IF(F76&gt;0,F66/F76,IF(F66&gt;0,1,0)))</f>
        <v>6.3902209245684212E-3</v>
      </c>
      <c r="H66" s="224">
        <v>450000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450000</v>
      </c>
      <c r="M66" s="62">
        <f>IF(ISBLANK(L66),"  ",IF(L76&gt;0,L66/L76,IF(L66&gt;0,1,0)))</f>
        <v>6.5413841394402145E-3</v>
      </c>
      <c r="N66" s="220"/>
    </row>
    <row r="67" spans="1:14" s="202" customFormat="1" ht="45" x14ac:dyDescent="0.6">
      <c r="A67" s="235" t="s">
        <v>64</v>
      </c>
      <c r="B67" s="232">
        <v>24435098</v>
      </c>
      <c r="C67" s="80">
        <f t="shared" si="0"/>
        <v>0.69012237330197679</v>
      </c>
      <c r="D67" s="91">
        <v>10971808</v>
      </c>
      <c r="E67" s="83">
        <f t="shared" si="9"/>
        <v>0.30987762669802327</v>
      </c>
      <c r="F67" s="232">
        <f>F66+F65+F64+F63+F62+F61+F60+F59+F58+F57+F56</f>
        <v>35406906</v>
      </c>
      <c r="G67" s="82">
        <f>IF(ISBLANK(F67),"  ",IF(F76&gt;0,F67/F76,IF(F67&gt;0,1,0)))</f>
        <v>0.50620048995225031</v>
      </c>
      <c r="H67" s="232">
        <f>H56+H63+H66</f>
        <v>26189562</v>
      </c>
      <c r="I67" s="80">
        <f t="shared" si="11"/>
        <v>0.73359795028352393</v>
      </c>
      <c r="J67" s="91">
        <v>9510595</v>
      </c>
      <c r="K67" s="83">
        <f t="shared" si="12"/>
        <v>0.26640204971647602</v>
      </c>
      <c r="L67" s="232">
        <f>L66+L65+L64+L63+L62+L61+L60+L59+L58+L57+L56</f>
        <v>35700157</v>
      </c>
      <c r="M67" s="82">
        <f>IF(ISBLANK(L67),"  ",IF(L76&gt;0,L67/L76,IF(L67&gt;0,1,0)))</f>
        <v>0.51895209061183456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17179506</v>
      </c>
      <c r="E72" s="54">
        <f>IF(ISBLANK(D72),"  ",IF(F72&gt;0,D72/F72,IF(D72&gt;0,1,0)))</f>
        <v>1</v>
      </c>
      <c r="F72" s="67">
        <f>D72+B72</f>
        <v>17179506</v>
      </c>
      <c r="G72" s="56">
        <f>IF(ISBLANK(F72),"  ",IF(F76&gt;0,F72/F76,IF(F72&gt;0,1,0)))</f>
        <v>0.24560955295946005</v>
      </c>
      <c r="H72" s="207">
        <v>0</v>
      </c>
      <c r="I72" s="52">
        <f>IF(ISBLANK(H72),"  ",IF(L72&gt;0,H72/L72,IF(H72&gt;0,1,0)))</f>
        <v>0</v>
      </c>
      <c r="J72" s="59">
        <v>17179506</v>
      </c>
      <c r="K72" s="54">
        <f>IF(ISBLANK(J72),"  ",IF(L72&gt;0,J72/L72,IF(J72&gt;0,1,0)))</f>
        <v>1</v>
      </c>
      <c r="L72" s="67">
        <f>J72+H72</f>
        <v>17179506</v>
      </c>
      <c r="M72" s="56">
        <f>IF(ISBLANK(L72),"  ",IF(L76&gt;0,L72/L76,IF(L72&gt;0,1,0)))</f>
        <v>0.24972832904848444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2203027</v>
      </c>
      <c r="E73" s="60">
        <f>IF(ISBLANK(D73),"  ",IF(F73&gt;0,D73/F73,IF(D73&gt;0,1,0)))</f>
        <v>1</v>
      </c>
      <c r="F73" s="44">
        <f>D73+B73</f>
        <v>2203027</v>
      </c>
      <c r="G73" s="62">
        <f>IF(ISBLANK(F73),"  ",IF(F76&gt;0,F73/F76,IF(F73&gt;0,1,0)))</f>
        <v>3.1495927567860238E-2</v>
      </c>
      <c r="H73" s="224">
        <v>0</v>
      </c>
      <c r="I73" s="58">
        <f>IF(ISBLANK(H73),"  ",IF(L73&gt;0,H73/L73,IF(H73&gt;0,1,0)))</f>
        <v>0</v>
      </c>
      <c r="J73" s="69">
        <v>2500000</v>
      </c>
      <c r="K73" s="60">
        <f>IF(ISBLANK(J73),"  ",IF(L73&gt;0,J73/L73,IF(J73&gt;0,1,0)))</f>
        <v>1</v>
      </c>
      <c r="L73" s="44">
        <f>J73+H73</f>
        <v>2500000</v>
      </c>
      <c r="M73" s="62">
        <f>IF(ISBLANK(L73),"  ",IF(L76&gt;0,L73/L76,IF(L73&gt;0,1,0)))</f>
        <v>3.6341022996890078E-2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19382533</v>
      </c>
      <c r="E74" s="83">
        <f>IF(ISBLANK(D74),"  ",IF(F74&gt;0,D74/F74,IF(D74&gt;0,1,0)))</f>
        <v>1</v>
      </c>
      <c r="F74" s="118">
        <f>F73+F72+F71+F70+F69</f>
        <v>19382533</v>
      </c>
      <c r="G74" s="82">
        <f>IF(ISBLANK(F74),"  ",IF(F76&gt;0,F74/F76,IF(F74&gt;0,1,0)))</f>
        <v>0.27710548052732031</v>
      </c>
      <c r="H74" s="117">
        <v>0</v>
      </c>
      <c r="I74" s="80">
        <f>IF(ISBLANK(H74),"  ",IF(L74&gt;0,H74/L74,IF(H74&gt;0,1,0)))</f>
        <v>0</v>
      </c>
      <c r="J74" s="95">
        <v>19679506</v>
      </c>
      <c r="K74" s="83">
        <f>IF(ISBLANK(J74),"  ",IF(L74&gt;0,J74/L74,IF(J74&gt;0,1,0)))</f>
        <v>1</v>
      </c>
      <c r="L74" s="118">
        <f>L73+L72+L71+L70+L69</f>
        <v>19679506</v>
      </c>
      <c r="M74" s="82">
        <f>IF(ISBLANK(L74),"  ",IF(L76&gt;0,L74/L76,IF(L74&gt;0,1,0)))</f>
        <v>0.28606935204537454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39592067</v>
      </c>
      <c r="C76" s="122">
        <f t="shared" si="0"/>
        <v>0.56603431301289986</v>
      </c>
      <c r="D76" s="121">
        <v>30354341</v>
      </c>
      <c r="E76" s="123">
        <f>IF(ISBLANK(D76),"  ",IF(F76&gt;0,D76/F76,IF(D76&gt;0,1,0)))</f>
        <v>0.4339656869871002</v>
      </c>
      <c r="F76" s="121">
        <f>F74+F67+F47+F40+F48+F75</f>
        <v>69946408</v>
      </c>
      <c r="G76" s="124">
        <f>IF(ISBLANK(F76),"  ",IF(F76&gt;0,F76/F76,IF(F76&gt;0,1,0)))</f>
        <v>1</v>
      </c>
      <c r="H76" s="121">
        <v>39602679</v>
      </c>
      <c r="I76" s="122">
        <f>IF(ISBLANK(H76),"  ",IF(L76&gt;0,H76/L76,IF(H76&gt;0,1,0)))</f>
        <v>0.5756807473109824</v>
      </c>
      <c r="J76" s="121">
        <v>29190101</v>
      </c>
      <c r="K76" s="123">
        <f>IF(ISBLANK(J76),"  ",IF(L76&gt;0,J76/L76,IF(J76&gt;0,1,0)))</f>
        <v>0.42431925268901766</v>
      </c>
      <c r="L76" s="121">
        <v>68792780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92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5708445.1200000001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5708445.1200000001</v>
      </c>
      <c r="G13" s="56">
        <f>IF(ISBLANK(F13),"  ",IF(F76&gt;0,F13/F76,IF(F13&gt;0,1,0)))</f>
        <v>6.2038035625678084E-2</v>
      </c>
      <c r="H13" s="9">
        <v>10611041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10611041</v>
      </c>
      <c r="M13" s="56">
        <f>IF(ISBLANK(L13),"  ",IF(L76&gt;0,L13/L76,IF(L13&gt;0,1,0)))</f>
        <v>0.10930244471159969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5131529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5131529</v>
      </c>
      <c r="G15" s="65">
        <f>IF(ISBLANK(F15),"  ",IF(F76&gt;0,F15/F76,IF(F15&gt;0,1,0)))</f>
        <v>5.5768247258931383E-2</v>
      </c>
      <c r="H15" s="226">
        <v>401275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401275</v>
      </c>
      <c r="M15" s="65">
        <f>IF(ISBLANK(L15),"  ",IF(L76&gt;0,L15/L76,IF(L15&gt;0,1,0)))</f>
        <v>4.133462353189208E-3</v>
      </c>
      <c r="N15" s="220"/>
    </row>
    <row r="16" spans="1:17" s="200" customFormat="1" ht="44.25" x14ac:dyDescent="0.55000000000000004">
      <c r="A16" s="66" t="s">
        <v>15</v>
      </c>
      <c r="B16" s="207">
        <v>4746021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4746021</v>
      </c>
      <c r="G16" s="56">
        <f>IF(ISBLANK(F16),"  ",IF(F76&gt;0,F16/F76,IF(F16&gt;0,1,0)))</f>
        <v>5.1578637210094848E-2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385508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385508</v>
      </c>
      <c r="G17" s="62">
        <f>IF(ISBLANK(F17),"  ",IF(F76&gt;0,F17/F76,IF(F17&gt;0,1,0)))</f>
        <v>4.1896100488365397E-3</v>
      </c>
      <c r="H17" s="224">
        <v>401275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401275</v>
      </c>
      <c r="M17" s="62">
        <f>IF(ISBLANK(L17),"  ",IF(L76&gt;0,L17/L76,IF(L17&gt;0,1,0)))</f>
        <v>4.133462353189208E-3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10839974.120000001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10839974.120000001</v>
      </c>
      <c r="G40" s="82">
        <f>IF(ISBLANK(F40),"  ",IF(F76&gt;0,F40/F76,IF(F40&gt;0,1,0)))</f>
        <v>0.11780628288460948</v>
      </c>
      <c r="H40" s="229">
        <v>11012316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11012316</v>
      </c>
      <c r="M40" s="82">
        <f>IF(ISBLANK(L40),"  ",IF(L76&gt;0,L40/L76,IF(L40&gt;0,1,0)))</f>
        <v>0.1134359070647889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20262996.98</v>
      </c>
      <c r="C50" s="52">
        <f t="shared" si="0"/>
        <v>0.94266573730904946</v>
      </c>
      <c r="D50" s="59">
        <v>1232424.1200000001</v>
      </c>
      <c r="E50" s="54">
        <f t="shared" ref="E50:E67" si="9">IF(ISBLANK(D50),"  ",IF(F50&gt;0,D50/F50,IF(D50&gt;0,1,0)))</f>
        <v>5.7334262690950495E-2</v>
      </c>
      <c r="F50" s="101">
        <f t="shared" ref="F50:F55" si="10">D50+B50</f>
        <v>21495421.100000001</v>
      </c>
      <c r="G50" s="56">
        <f>IF(ISBLANK(F50),"  ",IF(F76&gt;0,F50/F76,IF(F50&gt;0,1,0)))</f>
        <v>0.23360716831954978</v>
      </c>
      <c r="H50" s="97">
        <v>23327424</v>
      </c>
      <c r="I50" s="52">
        <f t="shared" ref="I50:I67" si="11">IF(ISBLANK(H50),"  ",IF(L50&gt;0,H50/L50,IF(H50&gt;0,1,0)))</f>
        <v>0.99994213154964762</v>
      </c>
      <c r="J50" s="59">
        <v>1350</v>
      </c>
      <c r="K50" s="54">
        <f t="shared" ref="K50:K67" si="12">IF(ISBLANK(J50),"  ",IF(L50&gt;0,J50/L50,IF(J50&gt;0,1,0)))</f>
        <v>5.7868450352341704E-5</v>
      </c>
      <c r="L50" s="101">
        <f t="shared" ref="L50:L66" si="13">J50+H50</f>
        <v>23328774</v>
      </c>
      <c r="M50" s="56">
        <f>IF(ISBLANK(L50),"  ",IF(L76&gt;0,L50/L76,IF(L50&gt;0,1,0)))</f>
        <v>0.24030554875100421</v>
      </c>
      <c r="N50" s="220"/>
    </row>
    <row r="51" spans="1:14" s="200" customFormat="1" ht="44.25" x14ac:dyDescent="0.55000000000000004">
      <c r="A51" s="223" t="s">
        <v>48</v>
      </c>
      <c r="B51" s="226">
        <v>538467.46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538467.46</v>
      </c>
      <c r="G51" s="62">
        <f>IF(ISBLANK(F51),"  ",IF(F76&gt;0,F51/F76,IF(F51&gt;0,1,0)))</f>
        <v>5.8519373953004536E-3</v>
      </c>
      <c r="H51" s="226">
        <v>541800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541800</v>
      </c>
      <c r="M51" s="62">
        <f>IF(ISBLANK(L51),"  ",IF(L76&gt;0,L51/L76,IF(L51&gt;0,1,0)))</f>
        <v>5.5809853665389399E-3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777112.4</v>
      </c>
      <c r="E52" s="60">
        <f t="shared" si="9"/>
        <v>1</v>
      </c>
      <c r="F52" s="106">
        <f t="shared" si="10"/>
        <v>777112.4</v>
      </c>
      <c r="G52" s="62">
        <f>IF(ISBLANK(F52),"  ",IF(F76&gt;0,F52/F76,IF(F52&gt;0,1,0)))</f>
        <v>8.4454743354625082E-3</v>
      </c>
      <c r="H52" s="104">
        <v>0</v>
      </c>
      <c r="I52" s="58">
        <f t="shared" si="11"/>
        <v>0</v>
      </c>
      <c r="J52" s="105">
        <v>778000</v>
      </c>
      <c r="K52" s="60">
        <f t="shared" si="12"/>
        <v>1</v>
      </c>
      <c r="L52" s="106">
        <f t="shared" si="13"/>
        <v>778000</v>
      </c>
      <c r="M52" s="62">
        <f>IF(ISBLANK(L52),"  ",IF(L76&gt;0,L52/L76,IF(L52&gt;0,1,0)))</f>
        <v>8.0140395259640004E-3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332958.69</v>
      </c>
      <c r="E53" s="60">
        <f t="shared" si="9"/>
        <v>1</v>
      </c>
      <c r="F53" s="106">
        <f t="shared" si="10"/>
        <v>332958.69</v>
      </c>
      <c r="G53" s="62">
        <f>IF(ISBLANK(F53),"  ",IF(F76&gt;0,F53/F76,IF(F53&gt;0,1,0)))</f>
        <v>3.6185165378447405E-3</v>
      </c>
      <c r="H53" s="104">
        <v>0</v>
      </c>
      <c r="I53" s="58">
        <f t="shared" si="11"/>
        <v>0</v>
      </c>
      <c r="J53" s="105">
        <v>335000</v>
      </c>
      <c r="K53" s="60">
        <f t="shared" si="12"/>
        <v>1</v>
      </c>
      <c r="L53" s="106">
        <f t="shared" si="13"/>
        <v>335000</v>
      </c>
      <c r="M53" s="62">
        <f>IF(ISBLANK(L53),"  ",IF(L76&gt;0,L53/L76,IF(L53&gt;0,1,0)))</f>
        <v>3.4507753742904113E-3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337925.79</v>
      </c>
      <c r="E54" s="60">
        <f>IF(ISBLANK(D54),"  ",IF(F54&gt;0,D54/F54,IF(D54&gt;0,1,0)))</f>
        <v>1</v>
      </c>
      <c r="F54" s="106">
        <f t="shared" si="10"/>
        <v>337925.79</v>
      </c>
      <c r="G54" s="62">
        <f>IF(ISBLANK(F54),"  ",IF(F78&gt;0,F54/F78,IF(F54&gt;0,1,0)))</f>
        <v>1</v>
      </c>
      <c r="H54" s="104">
        <v>0</v>
      </c>
      <c r="I54" s="58">
        <f>IF(ISBLANK(H54),"  ",IF(L54&gt;0,H54/L54,IF(H54&gt;0,1,0)))</f>
        <v>0</v>
      </c>
      <c r="J54" s="105">
        <v>334000</v>
      </c>
      <c r="K54" s="60">
        <f>IF(ISBLANK(J54),"  ",IF(L54&gt;0,J54/L54,IF(J54&gt;0,1,0)))</f>
        <v>1</v>
      </c>
      <c r="L54" s="106">
        <f t="shared" si="13"/>
        <v>334000</v>
      </c>
      <c r="M54" s="62">
        <f>IF(ISBLANK(L54),"  ",IF(L78&gt;0,L54/L78,IF(L54&gt;0,1,0)))</f>
        <v>1</v>
      </c>
      <c r="N54" s="220"/>
    </row>
    <row r="55" spans="1:14" s="200" customFormat="1" ht="44.25" x14ac:dyDescent="0.55000000000000004">
      <c r="A55" s="223" t="s">
        <v>52</v>
      </c>
      <c r="B55" s="226">
        <v>1372367.17</v>
      </c>
      <c r="C55" s="58">
        <f t="shared" si="0"/>
        <v>0.20206513684278093</v>
      </c>
      <c r="D55" s="69">
        <v>5419339.6600000001</v>
      </c>
      <c r="E55" s="60">
        <f t="shared" si="9"/>
        <v>0.79793486315721907</v>
      </c>
      <c r="F55" s="102">
        <f t="shared" si="10"/>
        <v>6791706.8300000001</v>
      </c>
      <c r="G55" s="62">
        <f>IF(ISBLANK(F55),"  ",IF(F76&gt;0,F55/F76,IF(F55&gt;0,1,0)))</f>
        <v>7.3810668478267019E-2</v>
      </c>
      <c r="H55" s="226">
        <v>1667051</v>
      </c>
      <c r="I55" s="58">
        <f t="shared" si="11"/>
        <v>0.23325018948374651</v>
      </c>
      <c r="J55" s="69">
        <v>5480000</v>
      </c>
      <c r="K55" s="60">
        <f t="shared" si="12"/>
        <v>0.76674981051625346</v>
      </c>
      <c r="L55" s="102">
        <f t="shared" si="13"/>
        <v>7147051</v>
      </c>
      <c r="M55" s="62">
        <f>IF(ISBLANK(L55),"  ",IF(L76&gt;0,L55/L76,IF(L55&gt;0,1,0)))</f>
        <v>7.3620500267455688E-2</v>
      </c>
      <c r="N55" s="220"/>
    </row>
    <row r="56" spans="1:14" s="202" customFormat="1" ht="45" x14ac:dyDescent="0.6">
      <c r="A56" s="233" t="s">
        <v>53</v>
      </c>
      <c r="B56" s="234">
        <v>22173831.609999999</v>
      </c>
      <c r="C56" s="80">
        <f t="shared" si="0"/>
        <v>0.73244798345168427</v>
      </c>
      <c r="D56" s="91">
        <v>8099760.6600000011</v>
      </c>
      <c r="E56" s="83">
        <f t="shared" si="9"/>
        <v>0.26755201654831562</v>
      </c>
      <c r="F56" s="107">
        <f>F55+F53+F52+F51+F50+F54</f>
        <v>30273592.270000003</v>
      </c>
      <c r="G56" s="82">
        <f>IF(ISBLANK(F56),"  ",IF(F76&gt;0,F56/F76,IF(F56&gt;0,1,0)))</f>
        <v>0.32900626287592527</v>
      </c>
      <c r="H56" s="234">
        <v>25536275</v>
      </c>
      <c r="I56" s="80">
        <f t="shared" si="11"/>
        <v>0.75521448306914962</v>
      </c>
      <c r="J56" s="91">
        <v>8277000</v>
      </c>
      <c r="K56" s="83">
        <f t="shared" si="12"/>
        <v>0.24478551693085038</v>
      </c>
      <c r="L56" s="102">
        <f t="shared" si="13"/>
        <v>33813275</v>
      </c>
      <c r="M56" s="82">
        <f>IF(ISBLANK(L56),"  ",IF(L76&gt;0,L56/L76,IF(L56&gt;0,1,0)))</f>
        <v>0.34830452744510326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37593.96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37593.96</v>
      </c>
      <c r="G59" s="62">
        <f>IF(ISBLANK(F59),"  ",IF(F76&gt;0,F59/F76,IF(F59&gt;0,1,0)))</f>
        <v>4.0856229336760566E-4</v>
      </c>
      <c r="H59" s="224">
        <v>37600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37600</v>
      </c>
      <c r="M59" s="62">
        <f>IF(ISBLANK(L59),"  ",IF(L76&gt;0,L59/L76,IF(L59&gt;0,1,0)))</f>
        <v>3.8731090768155061E-4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4599419.9400000004</v>
      </c>
      <c r="E60" s="60">
        <f t="shared" si="9"/>
        <v>1</v>
      </c>
      <c r="F60" s="78">
        <f t="shared" si="14"/>
        <v>4599419.9400000004</v>
      </c>
      <c r="G60" s="62">
        <f>IF(ISBLANK(F60),"  ",IF(F76&gt;0,F60/F76,IF(F60&gt;0,1,0)))</f>
        <v>4.9985411455645945E-2</v>
      </c>
      <c r="H60" s="228">
        <v>0</v>
      </c>
      <c r="I60" s="58">
        <f t="shared" si="11"/>
        <v>0</v>
      </c>
      <c r="J60" s="77">
        <v>4600000</v>
      </c>
      <c r="K60" s="60">
        <f t="shared" si="12"/>
        <v>1</v>
      </c>
      <c r="L60" s="78">
        <f t="shared" si="13"/>
        <v>4600000</v>
      </c>
      <c r="M60" s="62">
        <f>IF(ISBLANK(L60),"  ",IF(L76&gt;0,L60/L76,IF(L60&gt;0,1,0)))</f>
        <v>4.7383781258913106E-2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15931.250000000058</v>
      </c>
      <c r="E62" s="60">
        <f t="shared" si="9"/>
        <v>1</v>
      </c>
      <c r="F62" s="44">
        <f t="shared" si="14"/>
        <v>15931.250000000058</v>
      </c>
      <c r="G62" s="62">
        <f>IF(ISBLANK(F62),"  ",IF(F76&gt;0,F62/F76,IF(F62&gt;0,1,0)))</f>
        <v>1.7313706872627122E-4</v>
      </c>
      <c r="H62" s="224">
        <v>0</v>
      </c>
      <c r="I62" s="58">
        <f t="shared" si="11"/>
        <v>0</v>
      </c>
      <c r="J62" s="69">
        <v>15800</v>
      </c>
      <c r="K62" s="60">
        <f t="shared" si="12"/>
        <v>1</v>
      </c>
      <c r="L62" s="44">
        <f t="shared" si="13"/>
        <v>15800</v>
      </c>
      <c r="M62" s="62">
        <f>IF(ISBLANK(L62),"  ",IF(L76&gt;0,L62/L76,IF(L62&gt;0,1,0)))</f>
        <v>1.6275298780235372E-4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598866.15</v>
      </c>
      <c r="E63" s="60">
        <f t="shared" si="9"/>
        <v>1</v>
      </c>
      <c r="F63" s="44">
        <f t="shared" si="14"/>
        <v>598866.15</v>
      </c>
      <c r="G63" s="62">
        <f>IF(ISBLANK(F63),"  ",IF(F76&gt;0,F63/F76,IF(F63&gt;0,1,0)))</f>
        <v>6.5083361174036614E-3</v>
      </c>
      <c r="H63" s="224">
        <v>0</v>
      </c>
      <c r="I63" s="58">
        <f t="shared" si="11"/>
        <v>0</v>
      </c>
      <c r="J63" s="69">
        <v>600000</v>
      </c>
      <c r="K63" s="60">
        <f t="shared" si="12"/>
        <v>1</v>
      </c>
      <c r="L63" s="44">
        <f t="shared" si="13"/>
        <v>600000</v>
      </c>
      <c r="M63" s="62">
        <f>IF(ISBLANK(L63),"  ",IF(L76&gt;0,L63/L76,IF(L63&gt;0,1,0)))</f>
        <v>6.1804932076843181E-3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440.46</v>
      </c>
      <c r="E64" s="60">
        <f t="shared" si="9"/>
        <v>1</v>
      </c>
      <c r="F64" s="44">
        <f t="shared" si="14"/>
        <v>440.46</v>
      </c>
      <c r="G64" s="62">
        <f>IF(ISBLANK(F64),"  ",IF(F76&gt;0,F64/F76,IF(F64&gt;0,1,0)))</f>
        <v>4.7868154282415468E-6</v>
      </c>
      <c r="H64" s="224">
        <v>0</v>
      </c>
      <c r="I64" s="58">
        <f t="shared" si="11"/>
        <v>0</v>
      </c>
      <c r="J64" s="69">
        <v>440</v>
      </c>
      <c r="K64" s="60">
        <f t="shared" si="12"/>
        <v>1</v>
      </c>
      <c r="L64" s="44">
        <f t="shared" si="13"/>
        <v>440</v>
      </c>
      <c r="M64" s="62">
        <f>IF(ISBLANK(L64),"  ",IF(L76&gt;0,L64/L76,IF(L64&gt;0,1,0)))</f>
        <v>4.532361685635167E-6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2510064.96</v>
      </c>
      <c r="E66" s="60">
        <f t="shared" si="9"/>
        <v>1</v>
      </c>
      <c r="F66" s="44">
        <f t="shared" si="14"/>
        <v>2510064.96</v>
      </c>
      <c r="G66" s="62">
        <f>IF(ISBLANK(F66),"  ",IF(F76&gt;0,F66/F76,IF(F66&gt;0,1,0)))</f>
        <v>2.7278794161595836E-2</v>
      </c>
      <c r="H66" s="224">
        <v>0</v>
      </c>
      <c r="I66" s="58">
        <f t="shared" si="11"/>
        <v>0</v>
      </c>
      <c r="J66" s="69">
        <v>2650200</v>
      </c>
      <c r="K66" s="60">
        <f t="shared" si="12"/>
        <v>1</v>
      </c>
      <c r="L66" s="44">
        <f t="shared" si="13"/>
        <v>2650200</v>
      </c>
      <c r="M66" s="62">
        <f>IF(ISBLANK(L66),"  ",IF(L76&gt;0,L66/L76,IF(L66&gt;0,1,0)))</f>
        <v>2.7299238498341635E-2</v>
      </c>
      <c r="N66" s="220"/>
    </row>
    <row r="67" spans="1:14" s="202" customFormat="1" ht="45" x14ac:dyDescent="0.6">
      <c r="A67" s="235" t="s">
        <v>64</v>
      </c>
      <c r="B67" s="232">
        <v>22211425.57</v>
      </c>
      <c r="C67" s="80">
        <f t="shared" si="0"/>
        <v>0.58395937312394963</v>
      </c>
      <c r="D67" s="91">
        <v>15824483.420000002</v>
      </c>
      <c r="E67" s="83">
        <f t="shared" si="9"/>
        <v>0.41604062687605042</v>
      </c>
      <c r="F67" s="232">
        <f>F66+F65+F64+F63+F62+F61+F60+F59+F58+F57+F56</f>
        <v>38035908.990000002</v>
      </c>
      <c r="G67" s="82">
        <f>IF(ISBLANK(F67),"  ",IF(F76&gt;0,F67/F76,IF(F67&gt;0,1,0)))</f>
        <v>0.41336529078809281</v>
      </c>
      <c r="H67" s="232">
        <v>25573875</v>
      </c>
      <c r="I67" s="80">
        <f t="shared" si="11"/>
        <v>0.61302782789352572</v>
      </c>
      <c r="J67" s="91">
        <v>16143440</v>
      </c>
      <c r="K67" s="83">
        <f t="shared" si="12"/>
        <v>0.38697217210647428</v>
      </c>
      <c r="L67" s="232">
        <f>L66+L65+L64+L63+L62+L61+L60+L59+L58+L57+L56</f>
        <v>41717315</v>
      </c>
      <c r="M67" s="82">
        <f>IF(ISBLANK(L67),"  ",IF(L76&gt;0,L67/L76,IF(L67&gt;0,1,0)))</f>
        <v>0.42972263666721189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16573961</v>
      </c>
      <c r="E72" s="54">
        <f>IF(ISBLANK(D72),"  ",IF(F72&gt;0,D72/F72,IF(D72&gt;0,1,0)))</f>
        <v>1</v>
      </c>
      <c r="F72" s="67">
        <f>D72+B72</f>
        <v>16573961</v>
      </c>
      <c r="G72" s="56">
        <f>IF(ISBLANK(F72),"  ",IF(F76&gt;0,F72/F76,IF(F72&gt;0,1,0)))</f>
        <v>0.18012190033572562</v>
      </c>
      <c r="H72" s="207">
        <v>0</v>
      </c>
      <c r="I72" s="52">
        <f>IF(ISBLANK(H72),"  ",IF(L72&gt;0,H72/L72,IF(H72&gt;0,1,0)))</f>
        <v>0</v>
      </c>
      <c r="J72" s="59">
        <v>17000000</v>
      </c>
      <c r="K72" s="54">
        <f>IF(ISBLANK(J72),"  ",IF(L72&gt;0,J72/L72,IF(J72&gt;0,1,0)))</f>
        <v>1</v>
      </c>
      <c r="L72" s="67">
        <f>J72+H72</f>
        <v>17000000</v>
      </c>
      <c r="M72" s="56">
        <f>IF(ISBLANK(L72),"  ",IF(L76&gt;0,L72/L76,IF(L72&gt;0,1,0)))</f>
        <v>0.17511397421772235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26565402.059999999</v>
      </c>
      <c r="E73" s="60">
        <f>IF(ISBLANK(D73),"  ",IF(F73&gt;0,D73/F73,IF(D73&gt;0,1,0)))</f>
        <v>1</v>
      </c>
      <c r="F73" s="44">
        <f>D73+B73</f>
        <v>26565402.059999999</v>
      </c>
      <c r="G73" s="62">
        <f>IF(ISBLANK(F73),"  ",IF(F76&gt;0,F73/F76,IF(F73&gt;0,1,0)))</f>
        <v>0.28870652599157193</v>
      </c>
      <c r="H73" s="224">
        <v>0</v>
      </c>
      <c r="I73" s="58">
        <f>IF(ISBLANK(H73),"  ",IF(L73&gt;0,H73/L73,IF(H73&gt;0,1,0)))</f>
        <v>0</v>
      </c>
      <c r="J73" s="69">
        <v>27350000</v>
      </c>
      <c r="K73" s="60">
        <f>IF(ISBLANK(J73),"  ",IF(L73&gt;0,J73/L73,IF(J73&gt;0,1,0)))</f>
        <v>1</v>
      </c>
      <c r="L73" s="44">
        <f>J73+H73</f>
        <v>27350000</v>
      </c>
      <c r="M73" s="62">
        <f>IF(ISBLANK(L73),"  ",IF(L76&gt;0,L73/L76,IF(L73&gt;0,1,0)))</f>
        <v>0.28172748205027687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43139363.060000002</v>
      </c>
      <c r="E74" s="83">
        <f>IF(ISBLANK(D74),"  ",IF(F74&gt;0,D74/F74,IF(D74&gt;0,1,0)))</f>
        <v>1</v>
      </c>
      <c r="F74" s="118">
        <f>F73+F72+F71+F70+F69</f>
        <v>43139363.060000002</v>
      </c>
      <c r="G74" s="82">
        <f>IF(ISBLANK(F74),"  ",IF(F76&gt;0,F74/F76,IF(F74&gt;0,1,0)))</f>
        <v>0.46882842632729754</v>
      </c>
      <c r="H74" s="117"/>
      <c r="I74" s="80" t="str">
        <f>IF(ISBLANK(H74),"  ",IF(L74&gt;0,H74/L74,IF(H74&gt;0,1,0)))</f>
        <v xml:space="preserve">  </v>
      </c>
      <c r="J74" s="95">
        <v>44350000</v>
      </c>
      <c r="K74" s="83">
        <f>IF(ISBLANK(J74),"  ",IF(L74&gt;0,J74/L74,IF(J74&gt;0,1,0)))</f>
        <v>1</v>
      </c>
      <c r="L74" s="118">
        <f>L73+L72+L71+L70+L69</f>
        <v>44350000</v>
      </c>
      <c r="M74" s="82">
        <f>IF(ISBLANK(L74),"  ",IF(L76&gt;0,L74/L76,IF(L74&gt;0,1,0)))</f>
        <v>0.45684145626799921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33051399.690000001</v>
      </c>
      <c r="C76" s="122">
        <f t="shared" si="0"/>
        <v>0.35919481896442329</v>
      </c>
      <c r="D76" s="121">
        <v>58963846.480000004</v>
      </c>
      <c r="E76" s="123">
        <f>IF(ISBLANK(D76),"  ",IF(F76&gt;0,D76/F76,IF(D76&gt;0,1,0)))</f>
        <v>0.6408051810355766</v>
      </c>
      <c r="F76" s="121">
        <f>F74+F67+F47+F40+F48+F75</f>
        <v>92015246.170000017</v>
      </c>
      <c r="G76" s="124">
        <f>IF(ISBLANK(F76),"  ",IF(F76&gt;0,F76/F76,IF(F76&gt;0,1,0)))</f>
        <v>1</v>
      </c>
      <c r="H76" s="121">
        <v>36586191</v>
      </c>
      <c r="I76" s="122">
        <f>IF(ISBLANK(H76),"  ",IF(L76&gt;0,H76/L76,IF(H76&gt;0,1,0)))</f>
        <v>0.37686784161756859</v>
      </c>
      <c r="J76" s="121">
        <v>60493440</v>
      </c>
      <c r="K76" s="123">
        <f>IF(ISBLANK(J76),"  ",IF(L76&gt;0,J76/L76,IF(J76&gt;0,1,0)))</f>
        <v>0.62313215838243141</v>
      </c>
      <c r="L76" s="121">
        <f>L74+L67+L47+L40+L48+L75</f>
        <v>97079631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.75" x14ac:dyDescent="0.25"/>
  <cols>
    <col min="1" max="1" width="186.7109375" style="197" customWidth="1"/>
    <col min="2" max="2" width="56.42578125" style="198" customWidth="1"/>
    <col min="3" max="3" width="45.5703125" style="197" customWidth="1"/>
    <col min="4" max="4" width="45.5703125" style="198" customWidth="1"/>
    <col min="5" max="5" width="45.5703125" style="197" customWidth="1"/>
    <col min="6" max="6" width="45.5703125" style="198" customWidth="1"/>
    <col min="7" max="7" width="45.5703125" style="197" customWidth="1"/>
    <col min="8" max="8" width="54.7109375" style="198" customWidth="1"/>
    <col min="9" max="9" width="45.5703125" style="197" customWidth="1"/>
    <col min="10" max="10" width="45.5703125" style="198" customWidth="1"/>
    <col min="11" max="11" width="45.5703125" style="197" customWidth="1"/>
    <col min="12" max="12" width="45.5703125" style="198" customWidth="1"/>
    <col min="13" max="13" width="45.5703125" style="197" customWidth="1"/>
    <col min="14" max="256" width="12.42578125" style="197"/>
    <col min="257" max="257" width="186.7109375" style="197" customWidth="1"/>
    <col min="258" max="258" width="56.42578125" style="197" customWidth="1"/>
    <col min="259" max="263" width="45.5703125" style="197" customWidth="1"/>
    <col min="264" max="264" width="54.7109375" style="197" customWidth="1"/>
    <col min="265" max="269" width="45.5703125" style="197" customWidth="1"/>
    <col min="270" max="512" width="12.42578125" style="197"/>
    <col min="513" max="513" width="186.7109375" style="197" customWidth="1"/>
    <col min="514" max="514" width="56.42578125" style="197" customWidth="1"/>
    <col min="515" max="519" width="45.5703125" style="197" customWidth="1"/>
    <col min="520" max="520" width="54.7109375" style="197" customWidth="1"/>
    <col min="521" max="525" width="45.5703125" style="197" customWidth="1"/>
    <col min="526" max="768" width="12.42578125" style="197"/>
    <col min="769" max="769" width="186.7109375" style="197" customWidth="1"/>
    <col min="770" max="770" width="56.42578125" style="197" customWidth="1"/>
    <col min="771" max="775" width="45.5703125" style="197" customWidth="1"/>
    <col min="776" max="776" width="54.7109375" style="197" customWidth="1"/>
    <col min="777" max="781" width="45.5703125" style="197" customWidth="1"/>
    <col min="782" max="1024" width="12.42578125" style="197"/>
    <col min="1025" max="1025" width="186.7109375" style="197" customWidth="1"/>
    <col min="1026" max="1026" width="56.42578125" style="197" customWidth="1"/>
    <col min="1027" max="1031" width="45.5703125" style="197" customWidth="1"/>
    <col min="1032" max="1032" width="54.7109375" style="197" customWidth="1"/>
    <col min="1033" max="1037" width="45.5703125" style="197" customWidth="1"/>
    <col min="1038" max="1280" width="12.42578125" style="197"/>
    <col min="1281" max="1281" width="186.7109375" style="197" customWidth="1"/>
    <col min="1282" max="1282" width="56.42578125" style="197" customWidth="1"/>
    <col min="1283" max="1287" width="45.5703125" style="197" customWidth="1"/>
    <col min="1288" max="1288" width="54.7109375" style="197" customWidth="1"/>
    <col min="1289" max="1293" width="45.5703125" style="197" customWidth="1"/>
    <col min="1294" max="1536" width="12.42578125" style="197"/>
    <col min="1537" max="1537" width="186.7109375" style="197" customWidth="1"/>
    <col min="1538" max="1538" width="56.42578125" style="197" customWidth="1"/>
    <col min="1539" max="1543" width="45.5703125" style="197" customWidth="1"/>
    <col min="1544" max="1544" width="54.7109375" style="197" customWidth="1"/>
    <col min="1545" max="1549" width="45.5703125" style="197" customWidth="1"/>
    <col min="1550" max="1792" width="12.42578125" style="197"/>
    <col min="1793" max="1793" width="186.7109375" style="197" customWidth="1"/>
    <col min="1794" max="1794" width="56.42578125" style="197" customWidth="1"/>
    <col min="1795" max="1799" width="45.5703125" style="197" customWidth="1"/>
    <col min="1800" max="1800" width="54.7109375" style="197" customWidth="1"/>
    <col min="1801" max="1805" width="45.5703125" style="197" customWidth="1"/>
    <col min="1806" max="2048" width="12.42578125" style="197"/>
    <col min="2049" max="2049" width="186.7109375" style="197" customWidth="1"/>
    <col min="2050" max="2050" width="56.42578125" style="197" customWidth="1"/>
    <col min="2051" max="2055" width="45.5703125" style="197" customWidth="1"/>
    <col min="2056" max="2056" width="54.7109375" style="197" customWidth="1"/>
    <col min="2057" max="2061" width="45.5703125" style="197" customWidth="1"/>
    <col min="2062" max="2304" width="12.42578125" style="197"/>
    <col min="2305" max="2305" width="186.7109375" style="197" customWidth="1"/>
    <col min="2306" max="2306" width="56.42578125" style="197" customWidth="1"/>
    <col min="2307" max="2311" width="45.5703125" style="197" customWidth="1"/>
    <col min="2312" max="2312" width="54.7109375" style="197" customWidth="1"/>
    <col min="2313" max="2317" width="45.5703125" style="197" customWidth="1"/>
    <col min="2318" max="2560" width="12.42578125" style="197"/>
    <col min="2561" max="2561" width="186.7109375" style="197" customWidth="1"/>
    <col min="2562" max="2562" width="56.42578125" style="197" customWidth="1"/>
    <col min="2563" max="2567" width="45.5703125" style="197" customWidth="1"/>
    <col min="2568" max="2568" width="54.7109375" style="197" customWidth="1"/>
    <col min="2569" max="2573" width="45.5703125" style="197" customWidth="1"/>
    <col min="2574" max="2816" width="12.42578125" style="197"/>
    <col min="2817" max="2817" width="186.7109375" style="197" customWidth="1"/>
    <col min="2818" max="2818" width="56.42578125" style="197" customWidth="1"/>
    <col min="2819" max="2823" width="45.5703125" style="197" customWidth="1"/>
    <col min="2824" max="2824" width="54.7109375" style="197" customWidth="1"/>
    <col min="2825" max="2829" width="45.5703125" style="197" customWidth="1"/>
    <col min="2830" max="3072" width="12.42578125" style="197"/>
    <col min="3073" max="3073" width="186.7109375" style="197" customWidth="1"/>
    <col min="3074" max="3074" width="56.42578125" style="197" customWidth="1"/>
    <col min="3075" max="3079" width="45.5703125" style="197" customWidth="1"/>
    <col min="3080" max="3080" width="54.7109375" style="197" customWidth="1"/>
    <col min="3081" max="3085" width="45.5703125" style="197" customWidth="1"/>
    <col min="3086" max="3328" width="12.42578125" style="197"/>
    <col min="3329" max="3329" width="186.7109375" style="197" customWidth="1"/>
    <col min="3330" max="3330" width="56.42578125" style="197" customWidth="1"/>
    <col min="3331" max="3335" width="45.5703125" style="197" customWidth="1"/>
    <col min="3336" max="3336" width="54.7109375" style="197" customWidth="1"/>
    <col min="3337" max="3341" width="45.5703125" style="197" customWidth="1"/>
    <col min="3342" max="3584" width="12.42578125" style="197"/>
    <col min="3585" max="3585" width="186.7109375" style="197" customWidth="1"/>
    <col min="3586" max="3586" width="56.42578125" style="197" customWidth="1"/>
    <col min="3587" max="3591" width="45.5703125" style="197" customWidth="1"/>
    <col min="3592" max="3592" width="54.7109375" style="197" customWidth="1"/>
    <col min="3593" max="3597" width="45.5703125" style="197" customWidth="1"/>
    <col min="3598" max="3840" width="12.42578125" style="197"/>
    <col min="3841" max="3841" width="186.7109375" style="197" customWidth="1"/>
    <col min="3842" max="3842" width="56.42578125" style="197" customWidth="1"/>
    <col min="3843" max="3847" width="45.5703125" style="197" customWidth="1"/>
    <col min="3848" max="3848" width="54.7109375" style="197" customWidth="1"/>
    <col min="3849" max="3853" width="45.5703125" style="197" customWidth="1"/>
    <col min="3854" max="4096" width="12.42578125" style="197"/>
    <col min="4097" max="4097" width="186.7109375" style="197" customWidth="1"/>
    <col min="4098" max="4098" width="56.42578125" style="197" customWidth="1"/>
    <col min="4099" max="4103" width="45.5703125" style="197" customWidth="1"/>
    <col min="4104" max="4104" width="54.7109375" style="197" customWidth="1"/>
    <col min="4105" max="4109" width="45.5703125" style="197" customWidth="1"/>
    <col min="4110" max="4352" width="12.42578125" style="197"/>
    <col min="4353" max="4353" width="186.7109375" style="197" customWidth="1"/>
    <col min="4354" max="4354" width="56.42578125" style="197" customWidth="1"/>
    <col min="4355" max="4359" width="45.5703125" style="197" customWidth="1"/>
    <col min="4360" max="4360" width="54.7109375" style="197" customWidth="1"/>
    <col min="4361" max="4365" width="45.5703125" style="197" customWidth="1"/>
    <col min="4366" max="4608" width="12.42578125" style="197"/>
    <col min="4609" max="4609" width="186.7109375" style="197" customWidth="1"/>
    <col min="4610" max="4610" width="56.42578125" style="197" customWidth="1"/>
    <col min="4611" max="4615" width="45.5703125" style="197" customWidth="1"/>
    <col min="4616" max="4616" width="54.7109375" style="197" customWidth="1"/>
    <col min="4617" max="4621" width="45.5703125" style="197" customWidth="1"/>
    <col min="4622" max="4864" width="12.42578125" style="197"/>
    <col min="4865" max="4865" width="186.7109375" style="197" customWidth="1"/>
    <col min="4866" max="4866" width="56.42578125" style="197" customWidth="1"/>
    <col min="4867" max="4871" width="45.5703125" style="197" customWidth="1"/>
    <col min="4872" max="4872" width="54.7109375" style="197" customWidth="1"/>
    <col min="4873" max="4877" width="45.5703125" style="197" customWidth="1"/>
    <col min="4878" max="5120" width="12.42578125" style="197"/>
    <col min="5121" max="5121" width="186.7109375" style="197" customWidth="1"/>
    <col min="5122" max="5122" width="56.42578125" style="197" customWidth="1"/>
    <col min="5123" max="5127" width="45.5703125" style="197" customWidth="1"/>
    <col min="5128" max="5128" width="54.7109375" style="197" customWidth="1"/>
    <col min="5129" max="5133" width="45.5703125" style="197" customWidth="1"/>
    <col min="5134" max="5376" width="12.42578125" style="197"/>
    <col min="5377" max="5377" width="186.7109375" style="197" customWidth="1"/>
    <col min="5378" max="5378" width="56.42578125" style="197" customWidth="1"/>
    <col min="5379" max="5383" width="45.5703125" style="197" customWidth="1"/>
    <col min="5384" max="5384" width="54.7109375" style="197" customWidth="1"/>
    <col min="5385" max="5389" width="45.5703125" style="197" customWidth="1"/>
    <col min="5390" max="5632" width="12.42578125" style="197"/>
    <col min="5633" max="5633" width="186.7109375" style="197" customWidth="1"/>
    <col min="5634" max="5634" width="56.42578125" style="197" customWidth="1"/>
    <col min="5635" max="5639" width="45.5703125" style="197" customWidth="1"/>
    <col min="5640" max="5640" width="54.7109375" style="197" customWidth="1"/>
    <col min="5641" max="5645" width="45.5703125" style="197" customWidth="1"/>
    <col min="5646" max="5888" width="12.42578125" style="197"/>
    <col min="5889" max="5889" width="186.7109375" style="197" customWidth="1"/>
    <col min="5890" max="5890" width="56.42578125" style="197" customWidth="1"/>
    <col min="5891" max="5895" width="45.5703125" style="197" customWidth="1"/>
    <col min="5896" max="5896" width="54.7109375" style="197" customWidth="1"/>
    <col min="5897" max="5901" width="45.5703125" style="197" customWidth="1"/>
    <col min="5902" max="6144" width="12.42578125" style="197"/>
    <col min="6145" max="6145" width="186.7109375" style="197" customWidth="1"/>
    <col min="6146" max="6146" width="56.42578125" style="197" customWidth="1"/>
    <col min="6147" max="6151" width="45.5703125" style="197" customWidth="1"/>
    <col min="6152" max="6152" width="54.7109375" style="197" customWidth="1"/>
    <col min="6153" max="6157" width="45.5703125" style="197" customWidth="1"/>
    <col min="6158" max="6400" width="12.42578125" style="197"/>
    <col min="6401" max="6401" width="186.7109375" style="197" customWidth="1"/>
    <col min="6402" max="6402" width="56.42578125" style="197" customWidth="1"/>
    <col min="6403" max="6407" width="45.5703125" style="197" customWidth="1"/>
    <col min="6408" max="6408" width="54.7109375" style="197" customWidth="1"/>
    <col min="6409" max="6413" width="45.5703125" style="197" customWidth="1"/>
    <col min="6414" max="6656" width="12.42578125" style="197"/>
    <col min="6657" max="6657" width="186.7109375" style="197" customWidth="1"/>
    <col min="6658" max="6658" width="56.42578125" style="197" customWidth="1"/>
    <col min="6659" max="6663" width="45.5703125" style="197" customWidth="1"/>
    <col min="6664" max="6664" width="54.7109375" style="197" customWidth="1"/>
    <col min="6665" max="6669" width="45.5703125" style="197" customWidth="1"/>
    <col min="6670" max="6912" width="12.42578125" style="197"/>
    <col min="6913" max="6913" width="186.7109375" style="197" customWidth="1"/>
    <col min="6914" max="6914" width="56.42578125" style="197" customWidth="1"/>
    <col min="6915" max="6919" width="45.5703125" style="197" customWidth="1"/>
    <col min="6920" max="6920" width="54.7109375" style="197" customWidth="1"/>
    <col min="6921" max="6925" width="45.5703125" style="197" customWidth="1"/>
    <col min="6926" max="7168" width="12.42578125" style="197"/>
    <col min="7169" max="7169" width="186.7109375" style="197" customWidth="1"/>
    <col min="7170" max="7170" width="56.42578125" style="197" customWidth="1"/>
    <col min="7171" max="7175" width="45.5703125" style="197" customWidth="1"/>
    <col min="7176" max="7176" width="54.7109375" style="197" customWidth="1"/>
    <col min="7177" max="7181" width="45.5703125" style="197" customWidth="1"/>
    <col min="7182" max="7424" width="12.42578125" style="197"/>
    <col min="7425" max="7425" width="186.7109375" style="197" customWidth="1"/>
    <col min="7426" max="7426" width="56.42578125" style="197" customWidth="1"/>
    <col min="7427" max="7431" width="45.5703125" style="197" customWidth="1"/>
    <col min="7432" max="7432" width="54.7109375" style="197" customWidth="1"/>
    <col min="7433" max="7437" width="45.5703125" style="197" customWidth="1"/>
    <col min="7438" max="7680" width="12.42578125" style="197"/>
    <col min="7681" max="7681" width="186.7109375" style="197" customWidth="1"/>
    <col min="7682" max="7682" width="56.42578125" style="197" customWidth="1"/>
    <col min="7683" max="7687" width="45.5703125" style="197" customWidth="1"/>
    <col min="7688" max="7688" width="54.7109375" style="197" customWidth="1"/>
    <col min="7689" max="7693" width="45.5703125" style="197" customWidth="1"/>
    <col min="7694" max="7936" width="12.42578125" style="197"/>
    <col min="7937" max="7937" width="186.7109375" style="197" customWidth="1"/>
    <col min="7938" max="7938" width="56.42578125" style="197" customWidth="1"/>
    <col min="7939" max="7943" width="45.5703125" style="197" customWidth="1"/>
    <col min="7944" max="7944" width="54.7109375" style="197" customWidth="1"/>
    <col min="7945" max="7949" width="45.5703125" style="197" customWidth="1"/>
    <col min="7950" max="8192" width="12.42578125" style="197"/>
    <col min="8193" max="8193" width="186.7109375" style="197" customWidth="1"/>
    <col min="8194" max="8194" width="56.42578125" style="197" customWidth="1"/>
    <col min="8195" max="8199" width="45.5703125" style="197" customWidth="1"/>
    <col min="8200" max="8200" width="54.7109375" style="197" customWidth="1"/>
    <col min="8201" max="8205" width="45.5703125" style="197" customWidth="1"/>
    <col min="8206" max="8448" width="12.42578125" style="197"/>
    <col min="8449" max="8449" width="186.7109375" style="197" customWidth="1"/>
    <col min="8450" max="8450" width="56.42578125" style="197" customWidth="1"/>
    <col min="8451" max="8455" width="45.5703125" style="197" customWidth="1"/>
    <col min="8456" max="8456" width="54.7109375" style="197" customWidth="1"/>
    <col min="8457" max="8461" width="45.5703125" style="197" customWidth="1"/>
    <col min="8462" max="8704" width="12.42578125" style="197"/>
    <col min="8705" max="8705" width="186.7109375" style="197" customWidth="1"/>
    <col min="8706" max="8706" width="56.42578125" style="197" customWidth="1"/>
    <col min="8707" max="8711" width="45.5703125" style="197" customWidth="1"/>
    <col min="8712" max="8712" width="54.7109375" style="197" customWidth="1"/>
    <col min="8713" max="8717" width="45.5703125" style="197" customWidth="1"/>
    <col min="8718" max="8960" width="12.42578125" style="197"/>
    <col min="8961" max="8961" width="186.7109375" style="197" customWidth="1"/>
    <col min="8962" max="8962" width="56.42578125" style="197" customWidth="1"/>
    <col min="8963" max="8967" width="45.5703125" style="197" customWidth="1"/>
    <col min="8968" max="8968" width="54.7109375" style="197" customWidth="1"/>
    <col min="8969" max="8973" width="45.5703125" style="197" customWidth="1"/>
    <col min="8974" max="9216" width="12.42578125" style="197"/>
    <col min="9217" max="9217" width="186.7109375" style="197" customWidth="1"/>
    <col min="9218" max="9218" width="56.42578125" style="197" customWidth="1"/>
    <col min="9219" max="9223" width="45.5703125" style="197" customWidth="1"/>
    <col min="9224" max="9224" width="54.7109375" style="197" customWidth="1"/>
    <col min="9225" max="9229" width="45.5703125" style="197" customWidth="1"/>
    <col min="9230" max="9472" width="12.42578125" style="197"/>
    <col min="9473" max="9473" width="186.7109375" style="197" customWidth="1"/>
    <col min="9474" max="9474" width="56.42578125" style="197" customWidth="1"/>
    <col min="9475" max="9479" width="45.5703125" style="197" customWidth="1"/>
    <col min="9480" max="9480" width="54.7109375" style="197" customWidth="1"/>
    <col min="9481" max="9485" width="45.5703125" style="197" customWidth="1"/>
    <col min="9486" max="9728" width="12.42578125" style="197"/>
    <col min="9729" max="9729" width="186.7109375" style="197" customWidth="1"/>
    <col min="9730" max="9730" width="56.42578125" style="197" customWidth="1"/>
    <col min="9731" max="9735" width="45.5703125" style="197" customWidth="1"/>
    <col min="9736" max="9736" width="54.7109375" style="197" customWidth="1"/>
    <col min="9737" max="9741" width="45.5703125" style="197" customWidth="1"/>
    <col min="9742" max="9984" width="12.42578125" style="197"/>
    <col min="9985" max="9985" width="186.7109375" style="197" customWidth="1"/>
    <col min="9986" max="9986" width="56.42578125" style="197" customWidth="1"/>
    <col min="9987" max="9991" width="45.5703125" style="197" customWidth="1"/>
    <col min="9992" max="9992" width="54.7109375" style="197" customWidth="1"/>
    <col min="9993" max="9997" width="45.5703125" style="197" customWidth="1"/>
    <col min="9998" max="10240" width="12.42578125" style="197"/>
    <col min="10241" max="10241" width="186.7109375" style="197" customWidth="1"/>
    <col min="10242" max="10242" width="56.42578125" style="197" customWidth="1"/>
    <col min="10243" max="10247" width="45.5703125" style="197" customWidth="1"/>
    <col min="10248" max="10248" width="54.7109375" style="197" customWidth="1"/>
    <col min="10249" max="10253" width="45.5703125" style="197" customWidth="1"/>
    <col min="10254" max="10496" width="12.42578125" style="197"/>
    <col min="10497" max="10497" width="186.7109375" style="197" customWidth="1"/>
    <col min="10498" max="10498" width="56.42578125" style="197" customWidth="1"/>
    <col min="10499" max="10503" width="45.5703125" style="197" customWidth="1"/>
    <col min="10504" max="10504" width="54.7109375" style="197" customWidth="1"/>
    <col min="10505" max="10509" width="45.5703125" style="197" customWidth="1"/>
    <col min="10510" max="10752" width="12.42578125" style="197"/>
    <col min="10753" max="10753" width="186.7109375" style="197" customWidth="1"/>
    <col min="10754" max="10754" width="56.42578125" style="197" customWidth="1"/>
    <col min="10755" max="10759" width="45.5703125" style="197" customWidth="1"/>
    <col min="10760" max="10760" width="54.7109375" style="197" customWidth="1"/>
    <col min="10761" max="10765" width="45.5703125" style="197" customWidth="1"/>
    <col min="10766" max="11008" width="12.42578125" style="197"/>
    <col min="11009" max="11009" width="186.7109375" style="197" customWidth="1"/>
    <col min="11010" max="11010" width="56.42578125" style="197" customWidth="1"/>
    <col min="11011" max="11015" width="45.5703125" style="197" customWidth="1"/>
    <col min="11016" max="11016" width="54.7109375" style="197" customWidth="1"/>
    <col min="11017" max="11021" width="45.5703125" style="197" customWidth="1"/>
    <col min="11022" max="11264" width="12.42578125" style="197"/>
    <col min="11265" max="11265" width="186.7109375" style="197" customWidth="1"/>
    <col min="11266" max="11266" width="56.42578125" style="197" customWidth="1"/>
    <col min="11267" max="11271" width="45.5703125" style="197" customWidth="1"/>
    <col min="11272" max="11272" width="54.7109375" style="197" customWidth="1"/>
    <col min="11273" max="11277" width="45.5703125" style="197" customWidth="1"/>
    <col min="11278" max="11520" width="12.42578125" style="197"/>
    <col min="11521" max="11521" width="186.7109375" style="197" customWidth="1"/>
    <col min="11522" max="11522" width="56.42578125" style="197" customWidth="1"/>
    <col min="11523" max="11527" width="45.5703125" style="197" customWidth="1"/>
    <col min="11528" max="11528" width="54.7109375" style="197" customWidth="1"/>
    <col min="11529" max="11533" width="45.5703125" style="197" customWidth="1"/>
    <col min="11534" max="11776" width="12.42578125" style="197"/>
    <col min="11777" max="11777" width="186.7109375" style="197" customWidth="1"/>
    <col min="11778" max="11778" width="56.42578125" style="197" customWidth="1"/>
    <col min="11779" max="11783" width="45.5703125" style="197" customWidth="1"/>
    <col min="11784" max="11784" width="54.7109375" style="197" customWidth="1"/>
    <col min="11785" max="11789" width="45.5703125" style="197" customWidth="1"/>
    <col min="11790" max="12032" width="12.42578125" style="197"/>
    <col min="12033" max="12033" width="186.7109375" style="197" customWidth="1"/>
    <col min="12034" max="12034" width="56.42578125" style="197" customWidth="1"/>
    <col min="12035" max="12039" width="45.5703125" style="197" customWidth="1"/>
    <col min="12040" max="12040" width="54.7109375" style="197" customWidth="1"/>
    <col min="12041" max="12045" width="45.5703125" style="197" customWidth="1"/>
    <col min="12046" max="12288" width="12.42578125" style="197"/>
    <col min="12289" max="12289" width="186.7109375" style="197" customWidth="1"/>
    <col min="12290" max="12290" width="56.42578125" style="197" customWidth="1"/>
    <col min="12291" max="12295" width="45.5703125" style="197" customWidth="1"/>
    <col min="12296" max="12296" width="54.7109375" style="197" customWidth="1"/>
    <col min="12297" max="12301" width="45.5703125" style="197" customWidth="1"/>
    <col min="12302" max="12544" width="12.42578125" style="197"/>
    <col min="12545" max="12545" width="186.7109375" style="197" customWidth="1"/>
    <col min="12546" max="12546" width="56.42578125" style="197" customWidth="1"/>
    <col min="12547" max="12551" width="45.5703125" style="197" customWidth="1"/>
    <col min="12552" max="12552" width="54.7109375" style="197" customWidth="1"/>
    <col min="12553" max="12557" width="45.5703125" style="197" customWidth="1"/>
    <col min="12558" max="12800" width="12.42578125" style="197"/>
    <col min="12801" max="12801" width="186.7109375" style="197" customWidth="1"/>
    <col min="12802" max="12802" width="56.42578125" style="197" customWidth="1"/>
    <col min="12803" max="12807" width="45.5703125" style="197" customWidth="1"/>
    <col min="12808" max="12808" width="54.7109375" style="197" customWidth="1"/>
    <col min="12809" max="12813" width="45.5703125" style="197" customWidth="1"/>
    <col min="12814" max="13056" width="12.42578125" style="197"/>
    <col min="13057" max="13057" width="186.7109375" style="197" customWidth="1"/>
    <col min="13058" max="13058" width="56.42578125" style="197" customWidth="1"/>
    <col min="13059" max="13063" width="45.5703125" style="197" customWidth="1"/>
    <col min="13064" max="13064" width="54.7109375" style="197" customWidth="1"/>
    <col min="13065" max="13069" width="45.5703125" style="197" customWidth="1"/>
    <col min="13070" max="13312" width="12.42578125" style="197"/>
    <col min="13313" max="13313" width="186.7109375" style="197" customWidth="1"/>
    <col min="13314" max="13314" width="56.42578125" style="197" customWidth="1"/>
    <col min="13315" max="13319" width="45.5703125" style="197" customWidth="1"/>
    <col min="13320" max="13320" width="54.7109375" style="197" customWidth="1"/>
    <col min="13321" max="13325" width="45.5703125" style="197" customWidth="1"/>
    <col min="13326" max="13568" width="12.42578125" style="197"/>
    <col min="13569" max="13569" width="186.7109375" style="197" customWidth="1"/>
    <col min="13570" max="13570" width="56.42578125" style="197" customWidth="1"/>
    <col min="13571" max="13575" width="45.5703125" style="197" customWidth="1"/>
    <col min="13576" max="13576" width="54.7109375" style="197" customWidth="1"/>
    <col min="13577" max="13581" width="45.5703125" style="197" customWidth="1"/>
    <col min="13582" max="13824" width="12.42578125" style="197"/>
    <col min="13825" max="13825" width="186.7109375" style="197" customWidth="1"/>
    <col min="13826" max="13826" width="56.42578125" style="197" customWidth="1"/>
    <col min="13827" max="13831" width="45.5703125" style="197" customWidth="1"/>
    <col min="13832" max="13832" width="54.7109375" style="197" customWidth="1"/>
    <col min="13833" max="13837" width="45.5703125" style="197" customWidth="1"/>
    <col min="13838" max="14080" width="12.42578125" style="197"/>
    <col min="14081" max="14081" width="186.7109375" style="197" customWidth="1"/>
    <col min="14082" max="14082" width="56.42578125" style="197" customWidth="1"/>
    <col min="14083" max="14087" width="45.5703125" style="197" customWidth="1"/>
    <col min="14088" max="14088" width="54.7109375" style="197" customWidth="1"/>
    <col min="14089" max="14093" width="45.5703125" style="197" customWidth="1"/>
    <col min="14094" max="14336" width="12.42578125" style="197"/>
    <col min="14337" max="14337" width="186.7109375" style="197" customWidth="1"/>
    <col min="14338" max="14338" width="56.42578125" style="197" customWidth="1"/>
    <col min="14339" max="14343" width="45.5703125" style="197" customWidth="1"/>
    <col min="14344" max="14344" width="54.7109375" style="197" customWidth="1"/>
    <col min="14345" max="14349" width="45.5703125" style="197" customWidth="1"/>
    <col min="14350" max="14592" width="12.42578125" style="197"/>
    <col min="14593" max="14593" width="186.7109375" style="197" customWidth="1"/>
    <col min="14594" max="14594" width="56.42578125" style="197" customWidth="1"/>
    <col min="14595" max="14599" width="45.5703125" style="197" customWidth="1"/>
    <col min="14600" max="14600" width="54.7109375" style="197" customWidth="1"/>
    <col min="14601" max="14605" width="45.5703125" style="197" customWidth="1"/>
    <col min="14606" max="14848" width="12.42578125" style="197"/>
    <col min="14849" max="14849" width="186.7109375" style="197" customWidth="1"/>
    <col min="14850" max="14850" width="56.42578125" style="197" customWidth="1"/>
    <col min="14851" max="14855" width="45.5703125" style="197" customWidth="1"/>
    <col min="14856" max="14856" width="54.7109375" style="197" customWidth="1"/>
    <col min="14857" max="14861" width="45.5703125" style="197" customWidth="1"/>
    <col min="14862" max="15104" width="12.42578125" style="197"/>
    <col min="15105" max="15105" width="186.7109375" style="197" customWidth="1"/>
    <col min="15106" max="15106" width="56.42578125" style="197" customWidth="1"/>
    <col min="15107" max="15111" width="45.5703125" style="197" customWidth="1"/>
    <col min="15112" max="15112" width="54.7109375" style="197" customWidth="1"/>
    <col min="15113" max="15117" width="45.5703125" style="197" customWidth="1"/>
    <col min="15118" max="15360" width="12.42578125" style="197"/>
    <col min="15361" max="15361" width="186.7109375" style="197" customWidth="1"/>
    <col min="15362" max="15362" width="56.42578125" style="197" customWidth="1"/>
    <col min="15363" max="15367" width="45.5703125" style="197" customWidth="1"/>
    <col min="15368" max="15368" width="54.7109375" style="197" customWidth="1"/>
    <col min="15369" max="15373" width="45.5703125" style="197" customWidth="1"/>
    <col min="15374" max="15616" width="12.42578125" style="197"/>
    <col min="15617" max="15617" width="186.7109375" style="197" customWidth="1"/>
    <col min="15618" max="15618" width="56.42578125" style="197" customWidth="1"/>
    <col min="15619" max="15623" width="45.5703125" style="197" customWidth="1"/>
    <col min="15624" max="15624" width="54.7109375" style="197" customWidth="1"/>
    <col min="15625" max="15629" width="45.5703125" style="197" customWidth="1"/>
    <col min="15630" max="15872" width="12.42578125" style="197"/>
    <col min="15873" max="15873" width="186.7109375" style="197" customWidth="1"/>
    <col min="15874" max="15874" width="56.42578125" style="197" customWidth="1"/>
    <col min="15875" max="15879" width="45.5703125" style="197" customWidth="1"/>
    <col min="15880" max="15880" width="54.7109375" style="197" customWidth="1"/>
    <col min="15881" max="15885" width="45.5703125" style="197" customWidth="1"/>
    <col min="15886" max="16128" width="12.42578125" style="197"/>
    <col min="16129" max="16129" width="186.7109375" style="197" customWidth="1"/>
    <col min="16130" max="16130" width="56.42578125" style="197" customWidth="1"/>
    <col min="16131" max="16135" width="45.5703125" style="197" customWidth="1"/>
    <col min="16136" max="16136" width="54.7109375" style="197" customWidth="1"/>
    <col min="16137" max="16141" width="45.5703125" style="197" customWidth="1"/>
    <col min="16142" max="16384" width="12.42578125" style="197"/>
  </cols>
  <sheetData>
    <row r="1" spans="1:17" s="202" customFormat="1" ht="45" x14ac:dyDescent="0.6">
      <c r="A1" s="204" t="s">
        <v>0</v>
      </c>
      <c r="B1" s="176"/>
      <c r="C1" s="204"/>
      <c r="D1" s="176"/>
      <c r="E1" s="177"/>
      <c r="F1" s="208"/>
      <c r="G1" s="177"/>
      <c r="H1" s="208"/>
      <c r="I1" s="145"/>
      <c r="J1" s="208" t="s">
        <v>1</v>
      </c>
      <c r="K1" s="178" t="s">
        <v>95</v>
      </c>
      <c r="L1" s="133"/>
      <c r="M1" s="178"/>
      <c r="N1" s="179"/>
      <c r="O1" s="179"/>
      <c r="P1" s="179"/>
      <c r="Q1" s="179"/>
    </row>
    <row r="2" spans="1:17" s="202" customFormat="1" ht="45" x14ac:dyDescent="0.6">
      <c r="A2" s="204" t="s">
        <v>2</v>
      </c>
      <c r="B2" s="176"/>
      <c r="C2" s="204"/>
      <c r="D2" s="176"/>
      <c r="E2" s="204"/>
      <c r="F2" s="176"/>
      <c r="G2" s="204"/>
      <c r="H2" s="176"/>
      <c r="I2" s="204"/>
      <c r="J2" s="176"/>
      <c r="K2" s="204"/>
      <c r="L2" s="176"/>
      <c r="M2" s="177"/>
    </row>
    <row r="3" spans="1:17" s="202" customFormat="1" ht="45.75" thickBot="1" x14ac:dyDescent="0.65">
      <c r="A3" s="210" t="s">
        <v>3</v>
      </c>
      <c r="B3" s="180"/>
      <c r="C3" s="210"/>
      <c r="D3" s="180"/>
      <c r="E3" s="210"/>
      <c r="F3" s="180"/>
      <c r="G3" s="210"/>
      <c r="H3" s="180"/>
      <c r="I3" s="210"/>
      <c r="J3" s="180"/>
      <c r="K3" s="210"/>
      <c r="L3" s="180"/>
      <c r="M3" s="181"/>
      <c r="N3" s="182"/>
      <c r="O3" s="182"/>
      <c r="P3" s="182"/>
      <c r="Q3" s="182"/>
    </row>
    <row r="4" spans="1:17" s="202" customFormat="1" ht="19.5" customHeight="1" thickTop="1" x14ac:dyDescent="0.6">
      <c r="A4" s="18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2" customFormat="1" ht="19.5" customHeight="1" x14ac:dyDescent="0.6">
      <c r="A5" s="216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2" customFormat="1" ht="18.75" customHeight="1" x14ac:dyDescent="0.6">
      <c r="A7" s="216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2" customFormat="1" ht="18.75" customHeight="1" x14ac:dyDescent="0.6">
      <c r="A8" s="216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2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03"/>
    </row>
    <row r="10" spans="1:17" s="202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03"/>
    </row>
    <row r="11" spans="1:17" s="202" customFormat="1" ht="45" x14ac:dyDescent="0.6">
      <c r="A11" s="230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03"/>
    </row>
    <row r="12" spans="1:17" s="202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03"/>
    </row>
    <row r="13" spans="1:17" s="179" customFormat="1" ht="45" x14ac:dyDescent="0.6">
      <c r="A13" s="184" t="s">
        <v>12</v>
      </c>
      <c r="B13" s="9">
        <v>13803704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13803704</v>
      </c>
      <c r="G13" s="56">
        <f>IF(ISBLANK(F13),"  ",IF(F76&gt;0,F13/F76,IF(F13&gt;0,1,0)))</f>
        <v>9.8891136033968416E-2</v>
      </c>
      <c r="H13" s="9">
        <v>25156147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25156147</v>
      </c>
      <c r="M13" s="56">
        <f>IF(ISBLANK(L13),"  ",IF(L76&gt;0,L13/L76,IF(L13&gt;0,1,0)))</f>
        <v>0.16451063042700106</v>
      </c>
      <c r="N13" s="185"/>
    </row>
    <row r="14" spans="1:17" s="202" customFormat="1" ht="45" x14ac:dyDescent="0.6">
      <c r="A14" s="216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03"/>
    </row>
    <row r="15" spans="1:17" s="202" customFormat="1" ht="45" x14ac:dyDescent="0.6">
      <c r="A15" s="230" t="s">
        <v>14</v>
      </c>
      <c r="B15" s="226">
        <v>13114644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13114644</v>
      </c>
      <c r="G15" s="65">
        <f>IF(ISBLANK(F15),"  ",IF(F76&gt;0,F15/F76,IF(F15&gt;0,1,0)))</f>
        <v>9.3954640279237195E-2</v>
      </c>
      <c r="H15" s="226">
        <v>1669276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1669276</v>
      </c>
      <c r="M15" s="65">
        <f>IF(ISBLANK(L15),"  ",IF(L76&gt;0,L15/L76,IF(L15&gt;0,1,0)))</f>
        <v>1.0916363587661602E-2</v>
      </c>
      <c r="N15" s="203"/>
    </row>
    <row r="16" spans="1:17" s="202" customFormat="1" ht="45" x14ac:dyDescent="0.6">
      <c r="A16" s="186" t="s">
        <v>15</v>
      </c>
      <c r="B16" s="207">
        <v>11492413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11492413</v>
      </c>
      <c r="G16" s="56">
        <f>IF(ISBLANK(F16),"  ",IF(F76&gt;0,F16/F76,IF(F16&gt;0,1,0)))</f>
        <v>8.2332812797314914E-2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03"/>
    </row>
    <row r="17" spans="1:14" s="202" customFormat="1" ht="45" x14ac:dyDescent="0.6">
      <c r="A17" s="227" t="s">
        <v>16</v>
      </c>
      <c r="B17" s="224">
        <v>1296358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1296358</v>
      </c>
      <c r="G17" s="62">
        <f>IF(ISBLANK(F17),"  ",IF(F76&gt;0,F17/F76,IF(F17&gt;0,1,0)))</f>
        <v>9.2872402455691037E-3</v>
      </c>
      <c r="H17" s="224">
        <v>1349376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1349376</v>
      </c>
      <c r="M17" s="62">
        <f>IF(ISBLANK(L17),"  ",IF(L76&gt;0,L17/L76,IF(L17&gt;0,1,0)))</f>
        <v>8.8243520139656122E-3</v>
      </c>
      <c r="N17" s="203"/>
    </row>
    <row r="18" spans="1:14" s="202" customFormat="1" ht="45" x14ac:dyDescent="0.6">
      <c r="A18" s="227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03"/>
    </row>
    <row r="19" spans="1:14" s="202" customFormat="1" ht="45" x14ac:dyDescent="0.6">
      <c r="A19" s="227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03"/>
    </row>
    <row r="20" spans="1:14" s="202" customFormat="1" ht="45" x14ac:dyDescent="0.6">
      <c r="A20" s="227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03"/>
    </row>
    <row r="21" spans="1:14" s="202" customFormat="1" ht="45" x14ac:dyDescent="0.6">
      <c r="A21" s="227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03"/>
    </row>
    <row r="22" spans="1:14" s="202" customFormat="1" ht="45" x14ac:dyDescent="0.6">
      <c r="A22" s="227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03"/>
    </row>
    <row r="23" spans="1:14" s="202" customFormat="1" ht="45" x14ac:dyDescent="0.6">
      <c r="A23" s="227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03"/>
    </row>
    <row r="24" spans="1:14" s="202" customFormat="1" ht="45" x14ac:dyDescent="0.6">
      <c r="A24" s="227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03"/>
    </row>
    <row r="25" spans="1:14" s="202" customFormat="1" ht="45" x14ac:dyDescent="0.6">
      <c r="A25" s="227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03"/>
    </row>
    <row r="26" spans="1:14" s="202" customFormat="1" ht="45" x14ac:dyDescent="0.6">
      <c r="A26" s="227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03"/>
    </row>
    <row r="27" spans="1:14" s="202" customFormat="1" ht="45" x14ac:dyDescent="0.6">
      <c r="A27" s="227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03"/>
    </row>
    <row r="28" spans="1:14" s="202" customFormat="1" ht="45" x14ac:dyDescent="0.6">
      <c r="A28" s="187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03"/>
    </row>
    <row r="29" spans="1:14" s="202" customFormat="1" ht="45" x14ac:dyDescent="0.6">
      <c r="A29" s="187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03"/>
    </row>
    <row r="30" spans="1:14" s="202" customFormat="1" ht="45" x14ac:dyDescent="0.6">
      <c r="A30" s="187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03"/>
    </row>
    <row r="31" spans="1:14" s="202" customFormat="1" ht="45" x14ac:dyDescent="0.6">
      <c r="A31" s="187" t="s">
        <v>30</v>
      </c>
      <c r="B31" s="224">
        <v>325873</v>
      </c>
      <c r="C31" s="58">
        <f t="shared" si="0"/>
        <v>1</v>
      </c>
      <c r="D31" s="69">
        <v>0</v>
      </c>
      <c r="E31" s="54">
        <f>IF(ISBLANK(D31),"  ",IF(F31&gt;0,D31/F31,IF(D31&gt;0,1,0)))</f>
        <v>0</v>
      </c>
      <c r="F31" s="44">
        <f t="shared" si="2"/>
        <v>325873</v>
      </c>
      <c r="G31" s="62">
        <f>IF(ISBLANK(F31),"  ",IF(F78&gt;0,F31/F78,IF(F31&gt;0,1,0)))</f>
        <v>1</v>
      </c>
      <c r="H31" s="224">
        <v>319900</v>
      </c>
      <c r="I31" s="58">
        <f t="shared" si="3"/>
        <v>1</v>
      </c>
      <c r="J31" s="69">
        <v>0</v>
      </c>
      <c r="K31" s="60">
        <f>IF(ISBLANK(J31),"  ",IF(L31&gt;0,J31/L31,IF(J31&gt;0,1,0)))</f>
        <v>0</v>
      </c>
      <c r="L31" s="44">
        <f t="shared" si="1"/>
        <v>319900</v>
      </c>
      <c r="M31" s="62">
        <f>IF(ISBLANK(L31),"  ",IF(L78&gt;0,L31/L78,IF(L31&gt;0,1,0)))</f>
        <v>1</v>
      </c>
      <c r="N31" s="203"/>
    </row>
    <row r="32" spans="1:14" s="202" customFormat="1" ht="45" x14ac:dyDescent="0.6">
      <c r="A32" s="187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03"/>
    </row>
    <row r="33" spans="1:14" s="202" customFormat="1" ht="45" x14ac:dyDescent="0.6">
      <c r="A33" s="188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03"/>
    </row>
    <row r="34" spans="1:14" s="202" customFormat="1" ht="45" x14ac:dyDescent="0.6">
      <c r="A34" s="187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03"/>
    </row>
    <row r="35" spans="1:14" s="202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03"/>
    </row>
    <row r="36" spans="1:14" s="202" customFormat="1" ht="45" x14ac:dyDescent="0.6">
      <c r="A36" s="18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03"/>
    </row>
    <row r="37" spans="1:14" s="202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03"/>
    </row>
    <row r="38" spans="1:14" s="202" customFormat="1" ht="45" x14ac:dyDescent="0.6">
      <c r="A38" s="227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03"/>
    </row>
    <row r="39" spans="1:14" s="202" customFormat="1" ht="45" x14ac:dyDescent="0.6">
      <c r="A39" s="227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03"/>
    </row>
    <row r="40" spans="1:14" s="202" customFormat="1" ht="45" x14ac:dyDescent="0.6">
      <c r="A40" s="227" t="s">
        <v>37</v>
      </c>
      <c r="B40" s="229">
        <v>26918348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26918348</v>
      </c>
      <c r="G40" s="82">
        <f>IF(ISBLANK(F40),"  ",IF(F76&gt;0,F40/F76,IF(F40&gt;0,1,0)))</f>
        <v>0.19284577631320562</v>
      </c>
      <c r="H40" s="229">
        <v>26825423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26825423</v>
      </c>
      <c r="M40" s="82">
        <f>IF(ISBLANK(L40),"  ",IF(L76&gt;0,L40/L76,IF(L40&gt;0,1,0)))</f>
        <v>0.17542699401466269</v>
      </c>
      <c r="N40" s="203"/>
    </row>
    <row r="41" spans="1:14" s="202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03"/>
    </row>
    <row r="42" spans="1:14" s="202" customFormat="1" ht="45" x14ac:dyDescent="0.6">
      <c r="A42" s="216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03"/>
    </row>
    <row r="43" spans="1:14" s="202" customFormat="1" ht="45" x14ac:dyDescent="0.6">
      <c r="A43" s="233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03"/>
    </row>
    <row r="44" spans="1:14" s="202" customFormat="1" ht="45" x14ac:dyDescent="0.6">
      <c r="A44" s="1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03"/>
    </row>
    <row r="45" spans="1:14" s="202" customFormat="1" ht="45" x14ac:dyDescent="0.6">
      <c r="A45" s="230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03"/>
    </row>
    <row r="46" spans="1:14" s="202" customFormat="1" ht="45" x14ac:dyDescent="0.6">
      <c r="A46" s="233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03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2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03"/>
    </row>
    <row r="50" spans="1:14" s="202" customFormat="1" ht="45" x14ac:dyDescent="0.6">
      <c r="A50" s="216" t="s">
        <v>47</v>
      </c>
      <c r="B50" s="97">
        <v>46132744.299999997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46132744.299999997</v>
      </c>
      <c r="G50" s="56">
        <f>IF(ISBLANK(F50),"  ",IF(F76&gt;0,F50/F76,IF(F50&gt;0,1,0)))</f>
        <v>0.33049966097444428</v>
      </c>
      <c r="H50" s="97">
        <v>49589518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49589518</v>
      </c>
      <c r="M50" s="56">
        <f>IF(ISBLANK(L50),"  ",IF(L76&gt;0,L50/L76,IF(L50&gt;0,1,0)))</f>
        <v>0.32429460953424694</v>
      </c>
      <c r="N50" s="203"/>
    </row>
    <row r="51" spans="1:14" s="202" customFormat="1" ht="45" x14ac:dyDescent="0.6">
      <c r="A51" s="230" t="s">
        <v>48</v>
      </c>
      <c r="B51" s="226">
        <v>1414475.2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1414475.2</v>
      </c>
      <c r="G51" s="62">
        <f>IF(ISBLANK(F51),"  ",IF(F76&gt;0,F51/F76,IF(F51&gt;0,1,0)))</f>
        <v>1.0133443851003664E-2</v>
      </c>
      <c r="H51" s="226">
        <v>1700000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1700000</v>
      </c>
      <c r="M51" s="62">
        <f>IF(ISBLANK(L51),"  ",IF(L76&gt;0,L51/L76,IF(L51&gt;0,1,0)))</f>
        <v>1.1117285637021513E-2</v>
      </c>
      <c r="N51" s="203"/>
    </row>
    <row r="52" spans="1:14" s="202" customFormat="1" ht="45" x14ac:dyDescent="0.6">
      <c r="A52" s="190" t="s">
        <v>49</v>
      </c>
      <c r="B52" s="104">
        <v>0</v>
      </c>
      <c r="C52" s="58">
        <f t="shared" si="0"/>
        <v>0</v>
      </c>
      <c r="D52" s="105">
        <v>2174732.98</v>
      </c>
      <c r="E52" s="60">
        <f t="shared" si="9"/>
        <v>1</v>
      </c>
      <c r="F52" s="106">
        <f t="shared" si="10"/>
        <v>2174732.98</v>
      </c>
      <c r="G52" s="62">
        <f>IF(ISBLANK(F52),"  ",IF(F76&gt;0,F52/F76,IF(F52&gt;0,1,0)))</f>
        <v>1.558000772566099E-2</v>
      </c>
      <c r="H52" s="104">
        <v>0</v>
      </c>
      <c r="I52" s="58">
        <f t="shared" si="11"/>
        <v>0</v>
      </c>
      <c r="J52" s="105">
        <v>2250000</v>
      </c>
      <c r="K52" s="60">
        <f t="shared" si="12"/>
        <v>1</v>
      </c>
      <c r="L52" s="106">
        <f t="shared" si="13"/>
        <v>2250000</v>
      </c>
      <c r="M52" s="62">
        <f>IF(ISBLANK(L52),"  ",IF(L76&gt;0,L52/L76,IF(L52&gt;0,1,0)))</f>
        <v>1.4714054519587298E-2</v>
      </c>
      <c r="N52" s="203"/>
    </row>
    <row r="53" spans="1:14" s="202" customFormat="1" ht="45" x14ac:dyDescent="0.6">
      <c r="A53" s="190" t="s">
        <v>50</v>
      </c>
      <c r="B53" s="104">
        <v>932028.42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932028.42</v>
      </c>
      <c r="G53" s="62">
        <f>IF(ISBLANK(F53),"  ",IF(F76&gt;0,F53/F76,IF(F53&gt;0,1,0)))</f>
        <v>6.6771461681404244E-3</v>
      </c>
      <c r="H53" s="104">
        <v>1000000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1000000</v>
      </c>
      <c r="M53" s="62">
        <f>IF(ISBLANK(L53),"  ",IF(L76&gt;0,L53/L76,IF(L53&gt;0,1,0)))</f>
        <v>6.5395797864832433E-3</v>
      </c>
      <c r="N53" s="203"/>
    </row>
    <row r="54" spans="1:14" s="202" customFormat="1" ht="45" x14ac:dyDescent="0.6">
      <c r="A54" s="190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03"/>
    </row>
    <row r="55" spans="1:14" s="202" customFormat="1" ht="45" x14ac:dyDescent="0.6">
      <c r="A55" s="230" t="s">
        <v>52</v>
      </c>
      <c r="B55" s="226">
        <v>2795180.41</v>
      </c>
      <c r="C55" s="58">
        <f t="shared" si="0"/>
        <v>0.3791705334138778</v>
      </c>
      <c r="D55" s="69">
        <v>4576648.79</v>
      </c>
      <c r="E55" s="60">
        <f t="shared" si="9"/>
        <v>0.62082946658612215</v>
      </c>
      <c r="F55" s="102">
        <f t="shared" si="10"/>
        <v>7371829.2000000002</v>
      </c>
      <c r="G55" s="62">
        <f>IF(ISBLANK(F55),"  ",IF(F76&gt;0,F55/F76,IF(F55&gt;0,1,0)))</f>
        <v>5.2812532363514936E-2</v>
      </c>
      <c r="H55" s="226">
        <v>3550000</v>
      </c>
      <c r="I55" s="58">
        <f t="shared" si="11"/>
        <v>0.43292682926829268</v>
      </c>
      <c r="J55" s="69">
        <v>4650000</v>
      </c>
      <c r="K55" s="60">
        <f t="shared" si="12"/>
        <v>0.56707317073170727</v>
      </c>
      <c r="L55" s="102">
        <f t="shared" si="13"/>
        <v>8200000</v>
      </c>
      <c r="M55" s="62">
        <f>IF(ISBLANK(L55),"  ",IF(L76&gt;0,L55/L76,IF(L55&gt;0,1,0)))</f>
        <v>5.3624554249162591E-2</v>
      </c>
      <c r="N55" s="203"/>
    </row>
    <row r="56" spans="1:14" s="202" customFormat="1" ht="45" x14ac:dyDescent="0.6">
      <c r="A56" s="233" t="s">
        <v>53</v>
      </c>
      <c r="B56" s="234">
        <v>51274428.329999998</v>
      </c>
      <c r="C56" s="80">
        <f t="shared" si="0"/>
        <v>0.88364864258913645</v>
      </c>
      <c r="D56" s="91">
        <v>6751381.7699999996</v>
      </c>
      <c r="E56" s="83">
        <f t="shared" si="9"/>
        <v>0.11635135741086362</v>
      </c>
      <c r="F56" s="107">
        <f>F55+F53+F52+F51+F50+F54</f>
        <v>58025810.099999994</v>
      </c>
      <c r="G56" s="82">
        <f>IF(ISBLANK(F56),"  ",IF(F76&gt;0,F56/F76,IF(F56&gt;0,1,0)))</f>
        <v>0.41570279108276426</v>
      </c>
      <c r="H56" s="234">
        <v>55839518</v>
      </c>
      <c r="I56" s="80">
        <f t="shared" si="11"/>
        <v>0.89002146940306426</v>
      </c>
      <c r="J56" s="91">
        <v>6900000</v>
      </c>
      <c r="K56" s="83">
        <f t="shared" si="12"/>
        <v>0.10997853059693573</v>
      </c>
      <c r="L56" s="102">
        <f t="shared" si="13"/>
        <v>62739518</v>
      </c>
      <c r="M56" s="82">
        <f>IF(ISBLANK(L56),"  ",IF(L76&gt;0,L56/L76,IF(L56&gt;0,1,0)))</f>
        <v>0.41029008372650161</v>
      </c>
      <c r="N56" s="203"/>
    </row>
    <row r="57" spans="1:14" s="202" customFormat="1" ht="45" x14ac:dyDescent="0.6">
      <c r="A57" s="184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03"/>
    </row>
    <row r="58" spans="1:14" s="202" customFormat="1" ht="45" x14ac:dyDescent="0.6">
      <c r="A58" s="19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03"/>
    </row>
    <row r="59" spans="1:14" s="202" customFormat="1" ht="45" x14ac:dyDescent="0.6">
      <c r="A59" s="1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03"/>
    </row>
    <row r="60" spans="1:14" s="202" customFormat="1" ht="45" x14ac:dyDescent="0.6">
      <c r="A60" s="233" t="s">
        <v>57</v>
      </c>
      <c r="B60" s="228">
        <v>0</v>
      </c>
      <c r="C60" s="58">
        <f t="shared" si="0"/>
        <v>0</v>
      </c>
      <c r="D60" s="77">
        <v>1974805</v>
      </c>
      <c r="E60" s="60">
        <f t="shared" si="9"/>
        <v>1</v>
      </c>
      <c r="F60" s="78">
        <f t="shared" si="14"/>
        <v>1974805</v>
      </c>
      <c r="G60" s="62">
        <f>IF(ISBLANK(F60),"  ",IF(F76&gt;0,F60/F76,IF(F60&gt;0,1,0)))</f>
        <v>1.4147703391463696E-2</v>
      </c>
      <c r="H60" s="228">
        <v>0</v>
      </c>
      <c r="I60" s="58">
        <f t="shared" si="11"/>
        <v>0</v>
      </c>
      <c r="J60" s="77">
        <v>2380338</v>
      </c>
      <c r="K60" s="60">
        <f t="shared" si="12"/>
        <v>1</v>
      </c>
      <c r="L60" s="78">
        <f t="shared" si="13"/>
        <v>2380338</v>
      </c>
      <c r="M60" s="62">
        <f>IF(ISBLANK(L60),"  ",IF(L76&gt;0,L60/L76,IF(L60&gt;0,1,0)))</f>
        <v>1.5566410269797951E-2</v>
      </c>
      <c r="N60" s="203"/>
    </row>
    <row r="61" spans="1:14" s="202" customFormat="1" ht="45" x14ac:dyDescent="0.6">
      <c r="A61" s="235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03"/>
    </row>
    <row r="62" spans="1:14" s="202" customFormat="1" ht="45" x14ac:dyDescent="0.6">
      <c r="A62" s="235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03"/>
    </row>
    <row r="63" spans="1:14" s="202" customFormat="1" ht="45" x14ac:dyDescent="0.6">
      <c r="A63" s="192" t="s">
        <v>60</v>
      </c>
      <c r="B63" s="224">
        <v>0</v>
      </c>
      <c r="C63" s="58">
        <f t="shared" si="0"/>
        <v>0</v>
      </c>
      <c r="D63" s="69">
        <v>1434707.25</v>
      </c>
      <c r="E63" s="60">
        <f t="shared" si="9"/>
        <v>1</v>
      </c>
      <c r="F63" s="44">
        <f t="shared" si="14"/>
        <v>1434707.25</v>
      </c>
      <c r="G63" s="62">
        <f>IF(ISBLANK(F63),"  ",IF(F76&gt;0,F63/F76,IF(F63&gt;0,1,0)))</f>
        <v>1.027838831002684E-2</v>
      </c>
      <c r="H63" s="224">
        <v>0</v>
      </c>
      <c r="I63" s="58">
        <f t="shared" si="11"/>
        <v>0</v>
      </c>
      <c r="J63" s="69">
        <v>1550000</v>
      </c>
      <c r="K63" s="60">
        <f t="shared" si="12"/>
        <v>1</v>
      </c>
      <c r="L63" s="44">
        <f t="shared" si="13"/>
        <v>1550000</v>
      </c>
      <c r="M63" s="62">
        <f>IF(ISBLANK(L63),"  ",IF(L76&gt;0,L63/L76,IF(L63&gt;0,1,0)))</f>
        <v>1.0136348669049026E-2</v>
      </c>
      <c r="N63" s="203"/>
    </row>
    <row r="64" spans="1:14" s="202" customFormat="1" ht="45" x14ac:dyDescent="0.6">
      <c r="A64" s="192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03"/>
    </row>
    <row r="65" spans="1:14" s="202" customFormat="1" ht="45" x14ac:dyDescent="0.6">
      <c r="A65" s="189" t="s">
        <v>62</v>
      </c>
      <c r="B65" s="224">
        <v>0</v>
      </c>
      <c r="C65" s="58">
        <f t="shared" si="0"/>
        <v>0</v>
      </c>
      <c r="D65" s="69">
        <v>1433126</v>
      </c>
      <c r="E65" s="60">
        <f t="shared" si="9"/>
        <v>1</v>
      </c>
      <c r="F65" s="44">
        <f t="shared" si="14"/>
        <v>1433126</v>
      </c>
      <c r="G65" s="62">
        <f>IF(ISBLANK(F65),"  ",IF(F76&gt;0,F65/F76,IF(F65&gt;0,1,0)))</f>
        <v>1.026706007458701E-2</v>
      </c>
      <c r="H65" s="224">
        <v>0</v>
      </c>
      <c r="I65" s="58">
        <f t="shared" si="11"/>
        <v>0</v>
      </c>
      <c r="J65" s="69">
        <v>2917633</v>
      </c>
      <c r="K65" s="60">
        <f t="shared" si="12"/>
        <v>1</v>
      </c>
      <c r="L65" s="44">
        <f t="shared" si="13"/>
        <v>2917633</v>
      </c>
      <c r="M65" s="62">
        <f>IF(ISBLANK(L65),"  ",IF(L76&gt;0,L65/L76,IF(L65&gt;0,1,0)))</f>
        <v>1.9080093791176464E-2</v>
      </c>
      <c r="N65" s="203"/>
    </row>
    <row r="66" spans="1:14" s="202" customFormat="1" ht="45" x14ac:dyDescent="0.6">
      <c r="A66" s="233" t="s">
        <v>63</v>
      </c>
      <c r="B66" s="224">
        <v>971648.68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971648.68</v>
      </c>
      <c r="G66" s="62">
        <f>IF(ISBLANK(F66),"  ",IF(F76&gt;0,F66/F76,IF(F66&gt;0,1,0)))</f>
        <v>6.9609897308074596E-3</v>
      </c>
      <c r="H66" s="224">
        <v>1100000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1100000</v>
      </c>
      <c r="M66" s="62">
        <f>IF(ISBLANK(L66),"  ",IF(L76&gt;0,L66/L76,IF(L66&gt;0,1,0)))</f>
        <v>7.1935377651315673E-3</v>
      </c>
      <c r="N66" s="203"/>
    </row>
    <row r="67" spans="1:14" s="202" customFormat="1" ht="45" x14ac:dyDescent="0.6">
      <c r="A67" s="235" t="s">
        <v>64</v>
      </c>
      <c r="B67" s="232">
        <v>52246077.009999998</v>
      </c>
      <c r="C67" s="80">
        <f t="shared" si="0"/>
        <v>0.81838968674261747</v>
      </c>
      <c r="D67" s="91">
        <v>11594020.02</v>
      </c>
      <c r="E67" s="83">
        <f t="shared" si="9"/>
        <v>0.18161031325738261</v>
      </c>
      <c r="F67" s="232">
        <f>F66+F65+F64+F63+F62+F61+F60+F59+F58+F57+F56</f>
        <v>63840097.029999994</v>
      </c>
      <c r="G67" s="82">
        <f>IF(ISBLANK(F67),"  ",IF(F76&gt;0,F67/F76,IF(F67&gt;0,1,0)))</f>
        <v>0.45735693258964927</v>
      </c>
      <c r="H67" s="232">
        <v>56939518</v>
      </c>
      <c r="I67" s="80">
        <f t="shared" si="11"/>
        <v>0.80551054798395794</v>
      </c>
      <c r="J67" s="91">
        <v>13747971</v>
      </c>
      <c r="K67" s="83">
        <f t="shared" si="12"/>
        <v>0.19448945201604204</v>
      </c>
      <c r="L67" s="232">
        <f>L66+L65+L64+L63+L62+L61+L60+L59+L58+L57+L56</f>
        <v>70687489</v>
      </c>
      <c r="M67" s="82">
        <f>IF(ISBLANK(L67),"  ",IF(L76&gt;0,L67/L76,IF(L67&gt;0,1,0)))</f>
        <v>0.46226647422165662</v>
      </c>
      <c r="N67" s="203"/>
    </row>
    <row r="68" spans="1:14" s="202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2" customFormat="1" ht="45" x14ac:dyDescent="0.6">
      <c r="A69" s="193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2" customFormat="1" ht="45" x14ac:dyDescent="0.6">
      <c r="A70" s="230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2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2" customFormat="1" ht="45" x14ac:dyDescent="0.6">
      <c r="A72" s="189" t="s">
        <v>69</v>
      </c>
      <c r="B72" s="207">
        <v>0</v>
      </c>
      <c r="C72" s="52">
        <f t="shared" si="0"/>
        <v>0</v>
      </c>
      <c r="D72" s="59">
        <v>39424285.600000001</v>
      </c>
      <c r="E72" s="54">
        <f>IF(ISBLANK(D72),"  ",IF(F72&gt;0,D72/F72,IF(D72&gt;0,1,0)))</f>
        <v>1</v>
      </c>
      <c r="F72" s="67">
        <f>D72+B72</f>
        <v>39424285.600000001</v>
      </c>
      <c r="G72" s="56">
        <f>IF(ISBLANK(F72),"  ",IF(F76&gt;0,F72/F76,IF(F72&gt;0,1,0)))</f>
        <v>0.28243958218110315</v>
      </c>
      <c r="H72" s="207">
        <v>0</v>
      </c>
      <c r="I72" s="52">
        <f>IF(ISBLANK(H72),"  ",IF(L72&gt;0,H72/L72,IF(H72&gt;0,1,0)))</f>
        <v>0</v>
      </c>
      <c r="J72" s="59">
        <v>42000000</v>
      </c>
      <c r="K72" s="54">
        <f>IF(ISBLANK(J72),"  ",IF(L72&gt;0,J72/L72,IF(J72&gt;0,1,0)))</f>
        <v>1</v>
      </c>
      <c r="L72" s="67">
        <f>J72+H72</f>
        <v>42000000</v>
      </c>
      <c r="M72" s="56">
        <f>IF(ISBLANK(L72),"  ",IF(L76&gt;0,L72/L76,IF(L72&gt;0,1,0)))</f>
        <v>0.27466235103229619</v>
      </c>
    </row>
    <row r="73" spans="1:14" s="202" customFormat="1" ht="45" x14ac:dyDescent="0.6">
      <c r="A73" s="230" t="s">
        <v>70</v>
      </c>
      <c r="B73" s="224">
        <v>0</v>
      </c>
      <c r="C73" s="58">
        <f t="shared" si="0"/>
        <v>0</v>
      </c>
      <c r="D73" s="69">
        <v>9402115.4299999997</v>
      </c>
      <c r="E73" s="60">
        <f>IF(ISBLANK(D73),"  ",IF(F73&gt;0,D73/F73,IF(D73&gt;0,1,0)))</f>
        <v>1</v>
      </c>
      <c r="F73" s="44">
        <f>D73+B73</f>
        <v>9402115.4299999997</v>
      </c>
      <c r="G73" s="62">
        <f>IF(ISBLANK(F73),"  ",IF(F76&gt;0,F73/F76,IF(F73&gt;0,1,0)))</f>
        <v>6.7357708916041911E-2</v>
      </c>
      <c r="H73" s="224">
        <v>0</v>
      </c>
      <c r="I73" s="58">
        <f>IF(ISBLANK(H73),"  ",IF(L73&gt;0,H73/L73,IF(H73&gt;0,1,0)))</f>
        <v>0</v>
      </c>
      <c r="J73" s="69">
        <v>13402112</v>
      </c>
      <c r="K73" s="60">
        <f>IF(ISBLANK(J73),"  ",IF(L73&gt;0,J73/L73,IF(J73&gt;0,1,0)))</f>
        <v>1</v>
      </c>
      <c r="L73" s="44">
        <f>J73+H73</f>
        <v>13402112</v>
      </c>
      <c r="M73" s="62">
        <f>IF(ISBLANK(L73),"  ",IF(L76&gt;0,L73/L76,IF(L73&gt;0,1,0)))</f>
        <v>8.7644180731384511E-2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48826401.030000001</v>
      </c>
      <c r="E74" s="83">
        <f>IF(ISBLANK(D74),"  ",IF(F74&gt;0,D74/F74,IF(D74&gt;0,1,0)))</f>
        <v>1</v>
      </c>
      <c r="F74" s="118">
        <f>F73+F72+F71+F70+F69</f>
        <v>48826401.030000001</v>
      </c>
      <c r="G74" s="82">
        <f>IF(ISBLANK(F74),"  ",IF(F76&gt;0,F74/F76,IF(F74&gt;0,1,0)))</f>
        <v>0.34979729109714502</v>
      </c>
      <c r="H74" s="117">
        <v>0</v>
      </c>
      <c r="I74" s="80">
        <f>IF(ISBLANK(H74),"  ",IF(L74&gt;0,H74/L74,IF(H74&gt;0,1,0)))</f>
        <v>0</v>
      </c>
      <c r="J74" s="95">
        <v>55402112</v>
      </c>
      <c r="K74" s="83">
        <f>IF(ISBLANK(J74),"  ",IF(L74&gt;0,J74/L74,IF(J74&gt;0,1,0)))</f>
        <v>1</v>
      </c>
      <c r="L74" s="118">
        <f>L73+L72+L71+L70+L69</f>
        <v>55402112</v>
      </c>
      <c r="M74" s="82">
        <f>IF(ISBLANK(L74),"  ",IF(L76&gt;0,L74/L76,IF(L74&gt;0,1,0)))</f>
        <v>0.36230653176368072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79164425.00999999</v>
      </c>
      <c r="C76" s="122">
        <f t="shared" si="0"/>
        <v>0.56714197310481307</v>
      </c>
      <c r="D76" s="121">
        <v>60420421.049999997</v>
      </c>
      <c r="E76" s="123">
        <f>IF(ISBLANK(D76),"  ",IF(F76&gt;0,D76/F76,IF(D76&gt;0,1,0)))</f>
        <v>0.43285802689518688</v>
      </c>
      <c r="F76" s="121">
        <f>F74+F67+F47+F40+F48+F75</f>
        <v>139584846.06</v>
      </c>
      <c r="G76" s="124">
        <f>IF(ISBLANK(F76),"  ",IF(F76&gt;0,F76/F76,IF(F76&gt;0,1,0)))</f>
        <v>1</v>
      </c>
      <c r="H76" s="121">
        <v>83764941</v>
      </c>
      <c r="I76" s="122">
        <f>IF(ISBLANK(H76),"  ",IF(L76&gt;0,H76/L76,IF(H76&gt;0,1,0)))</f>
        <v>0.54778751497956146</v>
      </c>
      <c r="J76" s="121">
        <v>69150083</v>
      </c>
      <c r="K76" s="123">
        <f>IF(ISBLANK(J76),"  ",IF(L76&gt;0,J76/L76,IF(J76&gt;0,1,0)))</f>
        <v>0.45221248502043854</v>
      </c>
      <c r="L76" s="121">
        <f>L74+L67+L47+L40+L48+L75</f>
        <v>152915024</v>
      </c>
      <c r="M76" s="124">
        <f>IF(ISBLANK(L76),"  ",IF(L76&gt;0,L76/L76,IF(L76&gt;0,1,0)))</f>
        <v>1</v>
      </c>
    </row>
    <row r="77" spans="1:14" ht="21" thickTop="1" x14ac:dyDescent="0.3">
      <c r="A77" s="194"/>
      <c r="B77" s="195"/>
      <c r="C77" s="196"/>
      <c r="D77" s="195"/>
      <c r="E77" s="196"/>
      <c r="F77" s="195"/>
      <c r="G77" s="196"/>
      <c r="H77" s="195"/>
      <c r="I77" s="196"/>
      <c r="J77" s="195"/>
      <c r="K77" s="196"/>
      <c r="L77" s="195"/>
      <c r="M77" s="196"/>
    </row>
    <row r="78" spans="1:14" s="202" customFormat="1" ht="16.5" customHeight="1" x14ac:dyDescent="0.6">
      <c r="A78" s="177" t="s">
        <v>4</v>
      </c>
      <c r="B78" s="176"/>
      <c r="C78" s="177"/>
      <c r="D78" s="176"/>
      <c r="E78" s="177"/>
      <c r="F78" s="176"/>
      <c r="G78" s="177"/>
      <c r="H78" s="176"/>
      <c r="I78" s="177"/>
      <c r="J78" s="176"/>
      <c r="K78" s="177"/>
      <c r="L78" s="176"/>
      <c r="M78" s="177"/>
    </row>
    <row r="79" spans="1:14" s="202" customFormat="1" ht="45" x14ac:dyDescent="0.6">
      <c r="A79" s="177" t="s">
        <v>74</v>
      </c>
      <c r="B79" s="176"/>
      <c r="C79" s="177"/>
      <c r="D79" s="176"/>
      <c r="E79" s="177"/>
      <c r="F79" s="176"/>
      <c r="G79" s="177"/>
      <c r="H79" s="176"/>
      <c r="I79" s="177"/>
      <c r="J79" s="176"/>
      <c r="K79" s="177"/>
      <c r="L79" s="176"/>
      <c r="M79" s="177"/>
    </row>
  </sheetData>
  <pageMargins left="0.25" right="0.25" top="0.75" bottom="0.75" header="0.3" footer="0.3"/>
  <pageSetup scale="1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94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3045081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3045081</v>
      </c>
      <c r="G13" s="56">
        <f>IF(ISBLANK(F13),"  ",IF(F76&gt;0,F13/F76,IF(F13&gt;0,1,0)))</f>
        <v>0.17607433387017019</v>
      </c>
      <c r="H13" s="9">
        <v>5186197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5186197</v>
      </c>
      <c r="M13" s="56">
        <f>IF(ISBLANK(L13),"  ",IF(L76&gt;0,L13/L76,IF(L13&gt;0,1,0)))</f>
        <v>0.31245342935332843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2810786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2810786</v>
      </c>
      <c r="G15" s="65">
        <f>IF(ISBLANK(F15),"  ",IF(F76&gt;0,F15/F76,IF(F15&gt;0,1,0)))</f>
        <v>0.16252680063407185</v>
      </c>
      <c r="H15" s="226">
        <v>286589</v>
      </c>
      <c r="I15" s="137">
        <f>IF(ISBLANK(H15),"  ",IF(L15&gt;0,H15/L15,IF(H15&gt;0,1,0)))</f>
        <v>0.24152339183997154</v>
      </c>
      <c r="J15" s="69">
        <v>900000</v>
      </c>
      <c r="K15" s="64">
        <f>IF(ISBLANK(J15),"  ",IF(L15&gt;0,J15/L15,IF(J15&gt;0,1,0)))</f>
        <v>0.75847660816002849</v>
      </c>
      <c r="L15" s="48">
        <f t="shared" si="1"/>
        <v>1186589</v>
      </c>
      <c r="M15" s="65">
        <f>IF(ISBLANK(L15),"  ",IF(L76&gt;0,L15/L76,IF(L15&gt;0,1,0)))</f>
        <v>7.1488569038726565E-2</v>
      </c>
      <c r="N15" s="220"/>
    </row>
    <row r="16" spans="1:17" s="200" customFormat="1" ht="44.25" x14ac:dyDescent="0.55000000000000004">
      <c r="A16" s="66" t="s">
        <v>15</v>
      </c>
      <c r="B16" s="207">
        <v>2535457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2535457</v>
      </c>
      <c r="G16" s="56">
        <f>IF(ISBLANK(F16),"  ",IF(F76&gt;0,F16/F76,IF(F16&gt;0,1,0)))</f>
        <v>0.14660657707675431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275329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275329</v>
      </c>
      <c r="G17" s="62">
        <f>IF(ISBLANK(F17),"  ",IF(F76&gt;0,F17/F76,IF(F17&gt;0,1,0)))</f>
        <v>1.592022355731755E-2</v>
      </c>
      <c r="H17" s="224">
        <v>286589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286589</v>
      </c>
      <c r="M17" s="62">
        <f>IF(ISBLANK(L17),"  ",IF(L76&gt;0,L17/L76,IF(L17&gt;0,1,0)))</f>
        <v>1.7266161672019217E-2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900000</v>
      </c>
      <c r="K29" s="60">
        <f t="shared" si="4"/>
        <v>1</v>
      </c>
      <c r="L29" s="44">
        <f t="shared" si="1"/>
        <v>900000</v>
      </c>
      <c r="M29" s="62">
        <f>IF(ISBLANK(L29),"  ",IF(L76&gt;0,L29/L76,IF(L29&gt;0,1,0)))</f>
        <v>5.4222407366707352E-2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5855867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5855867</v>
      </c>
      <c r="G40" s="82">
        <f>IF(ISBLANK(F40),"  ",IF(F76&gt;0,F40/F76,IF(F40&gt;0,1,0)))</f>
        <v>0.33860113450424201</v>
      </c>
      <c r="H40" s="229">
        <v>5472786</v>
      </c>
      <c r="I40" s="80">
        <f>IF(ISBLANK(H40),"  ",IF(L40&gt;0,H40/L40,IF(H40&gt;0,1,0)))</f>
        <v>0.85877448262031708</v>
      </c>
      <c r="J40" s="141">
        <v>900000</v>
      </c>
      <c r="K40" s="83">
        <f>IF(ISBLANK(J40),"  ",IF(L40&gt;0,J40/L40,IF(J40&gt;0,1,0)))</f>
        <v>0.14122551737968292</v>
      </c>
      <c r="L40" s="229">
        <f>L39+L38+L36+L34+L29+L28+L26+L27+L25+L24+L23+L22+L21+L20+L19+L18+L17+L16+L14+L13+L30+L31+L32+L33</f>
        <v>6372786</v>
      </c>
      <c r="M40" s="82">
        <f>IF(ISBLANK(L40),"  ",IF(L76&gt;0,L40/L76,IF(L40&gt;0,1,0)))</f>
        <v>0.38394199839205501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3048181.82</v>
      </c>
      <c r="C50" s="52">
        <f t="shared" si="0"/>
        <v>0.95652390599773496</v>
      </c>
      <c r="D50" s="59">
        <v>138546.5</v>
      </c>
      <c r="E50" s="54">
        <f t="shared" ref="E50:E67" si="9">IF(ISBLANK(D50),"  ",IF(F50&gt;0,D50/F50,IF(D50&gt;0,1,0)))</f>
        <v>4.3476094002264994E-2</v>
      </c>
      <c r="F50" s="101">
        <f t="shared" ref="F50:F55" si="10">D50+B50</f>
        <v>3186728.32</v>
      </c>
      <c r="G50" s="56">
        <f>IF(ISBLANK(F50),"  ",IF(F76&gt;0,F50/F76,IF(F50&gt;0,1,0)))</f>
        <v>0.18426474243844629</v>
      </c>
      <c r="H50" s="97">
        <v>3621322.98</v>
      </c>
      <c r="I50" s="52">
        <f t="shared" ref="I50:I67" si="11">IF(ISBLANK(H50),"  ",IF(L50&gt;0,H50/L50,IF(H50&gt;0,1,0)))</f>
        <v>0.96403698720209019</v>
      </c>
      <c r="J50" s="59">
        <v>135092</v>
      </c>
      <c r="K50" s="54">
        <f t="shared" ref="K50:K67" si="12">IF(ISBLANK(J50),"  ",IF(L50&gt;0,J50/L50,IF(J50&gt;0,1,0)))</f>
        <v>3.5963012797909776E-2</v>
      </c>
      <c r="L50" s="101">
        <f t="shared" ref="L50:L66" si="13">J50+H50</f>
        <v>3756414.98</v>
      </c>
      <c r="M50" s="56">
        <f>IF(ISBLANK(L50),"  ",IF(L76&gt;0,L50/L76,IF(L50&gt;0,1,0)))</f>
        <v>0.22631318142662429</v>
      </c>
      <c r="N50" s="220"/>
    </row>
    <row r="51" spans="1:14" s="200" customFormat="1" ht="44.25" x14ac:dyDescent="0.55000000000000004">
      <c r="A51" s="223" t="s">
        <v>48</v>
      </c>
      <c r="B51" s="226">
        <v>75000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75000</v>
      </c>
      <c r="G51" s="62">
        <f>IF(ISBLANK(F51),"  ",IF(F76&gt;0,F51/F76,IF(F51&gt;0,1,0)))</f>
        <v>4.3366908927095086E-3</v>
      </c>
      <c r="H51" s="226">
        <v>75000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75000</v>
      </c>
      <c r="M51" s="62">
        <f>IF(ISBLANK(L51),"  ",IF(L76&gt;0,L51/L76,IF(L51&gt;0,1,0)))</f>
        <v>4.518533947225613E-3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268546</v>
      </c>
      <c r="K52" s="60">
        <f t="shared" si="12"/>
        <v>1</v>
      </c>
      <c r="L52" s="106">
        <f t="shared" si="13"/>
        <v>268546</v>
      </c>
      <c r="M52" s="62">
        <f>IF(ISBLANK(L52),"  ",IF(L76&gt;0,L52/L76,IF(L52&gt;0,1,0)))</f>
        <v>1.6179122898555325E-2</v>
      </c>
      <c r="N52" s="220"/>
    </row>
    <row r="53" spans="1:14" s="200" customFormat="1" ht="44.25" x14ac:dyDescent="0.55000000000000004">
      <c r="A53" s="103" t="s">
        <v>50</v>
      </c>
      <c r="B53" s="104">
        <v>150000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150000</v>
      </c>
      <c r="G53" s="62">
        <f>IF(ISBLANK(F53),"  ",IF(F76&gt;0,F53/F76,IF(F53&gt;0,1,0)))</f>
        <v>8.6733817854190171E-3</v>
      </c>
      <c r="H53" s="104">
        <v>150000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150000</v>
      </c>
      <c r="M53" s="62">
        <f>IF(ISBLANK(L53),"  ",IF(L76&gt;0,L53/L76,IF(L53&gt;0,1,0)))</f>
        <v>9.0370678944512259E-3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250000</v>
      </c>
      <c r="C55" s="58">
        <f t="shared" si="0"/>
        <v>0.29692516179452066</v>
      </c>
      <c r="D55" s="69">
        <v>591963</v>
      </c>
      <c r="E55" s="60">
        <f t="shared" si="9"/>
        <v>0.70307483820547934</v>
      </c>
      <c r="F55" s="102">
        <f t="shared" si="10"/>
        <v>841963</v>
      </c>
      <c r="G55" s="62">
        <f>IF(ISBLANK(F55),"  ",IF(F76&gt;0,F55/F76,IF(F55&gt;0,1,0)))</f>
        <v>4.8684443654645013E-2</v>
      </c>
      <c r="H55" s="226">
        <v>250000</v>
      </c>
      <c r="I55" s="58">
        <f t="shared" si="11"/>
        <v>0.2574850916131956</v>
      </c>
      <c r="J55" s="69">
        <v>720930</v>
      </c>
      <c r="K55" s="60">
        <f t="shared" si="12"/>
        <v>0.74251490838680445</v>
      </c>
      <c r="L55" s="102">
        <f t="shared" si="13"/>
        <v>970930</v>
      </c>
      <c r="M55" s="62">
        <f>IF(ISBLANK(L55),"  ",IF(L76&gt;0,L55/L76,IF(L55&gt;0,1,0)))</f>
        <v>5.8495735538396855E-2</v>
      </c>
      <c r="N55" s="220"/>
    </row>
    <row r="56" spans="1:14" s="202" customFormat="1" ht="45" x14ac:dyDescent="0.6">
      <c r="A56" s="233" t="s">
        <v>53</v>
      </c>
      <c r="B56" s="234">
        <v>3523181.82</v>
      </c>
      <c r="C56" s="80">
        <f t="shared" si="0"/>
        <v>0.82826457186366775</v>
      </c>
      <c r="D56" s="91">
        <v>730509.5</v>
      </c>
      <c r="E56" s="83">
        <f t="shared" si="9"/>
        <v>0.17173542813633216</v>
      </c>
      <c r="F56" s="107">
        <f>F55+F53+F52+F51+F50+F54</f>
        <v>4253691.32</v>
      </c>
      <c r="G56" s="82">
        <f>IF(ISBLANK(F56),"  ",IF(F76&gt;0,F56/F76,IF(F56&gt;0,1,0)))</f>
        <v>0.24595925877121985</v>
      </c>
      <c r="H56" s="234">
        <v>4096322.98</v>
      </c>
      <c r="I56" s="80">
        <f t="shared" si="11"/>
        <v>0.7846022825782123</v>
      </c>
      <c r="J56" s="91">
        <v>1124568</v>
      </c>
      <c r="K56" s="83">
        <f t="shared" si="12"/>
        <v>0.21539771742178762</v>
      </c>
      <c r="L56" s="102">
        <f t="shared" si="13"/>
        <v>5220890.9800000004</v>
      </c>
      <c r="M56" s="82">
        <f>IF(ISBLANK(L56),"  ",IF(L76&gt;0,L56/L76,IF(L56&gt;0,1,0)))</f>
        <v>0.31454364170525334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530466</v>
      </c>
      <c r="E60" s="60">
        <f t="shared" si="9"/>
        <v>1</v>
      </c>
      <c r="F60" s="78">
        <f t="shared" si="14"/>
        <v>530466</v>
      </c>
      <c r="G60" s="62">
        <f>IF(ISBLANK(F60),"  ",IF(F76&gt;0,F60/F76,IF(F60&gt;0,1,0)))</f>
        <v>3.0672894281227228E-2</v>
      </c>
      <c r="H60" s="228">
        <v>0</v>
      </c>
      <c r="I60" s="58">
        <f t="shared" si="11"/>
        <v>0</v>
      </c>
      <c r="J60" s="77">
        <v>289269</v>
      </c>
      <c r="K60" s="60">
        <f t="shared" si="12"/>
        <v>1</v>
      </c>
      <c r="L60" s="78">
        <f t="shared" si="13"/>
        <v>289269</v>
      </c>
      <c r="M60" s="62">
        <f>IF(ISBLANK(L60),"  ",IF(L76&gt;0,L60/L76,IF(L60&gt;0,1,0)))</f>
        <v>1.7427623951733411E-2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35921</v>
      </c>
      <c r="E63" s="60">
        <f t="shared" si="9"/>
        <v>1</v>
      </c>
      <c r="F63" s="44">
        <f t="shared" si="14"/>
        <v>35921</v>
      </c>
      <c r="G63" s="62">
        <f>IF(ISBLANK(F63),"  ",IF(F76&gt;0,F63/F76,IF(F63&gt;0,1,0)))</f>
        <v>2.07704364742691E-3</v>
      </c>
      <c r="H63" s="224">
        <v>0</v>
      </c>
      <c r="I63" s="58">
        <f t="shared" si="11"/>
        <v>0</v>
      </c>
      <c r="J63" s="69">
        <v>35944</v>
      </c>
      <c r="K63" s="60">
        <f t="shared" si="12"/>
        <v>1</v>
      </c>
      <c r="L63" s="44">
        <f t="shared" si="13"/>
        <v>35944</v>
      </c>
      <c r="M63" s="62">
        <f>IF(ISBLANK(L63),"  ",IF(L76&gt;0,L63/L76,IF(L63&gt;0,1,0)))</f>
        <v>2.165522455987699E-3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3099028</v>
      </c>
      <c r="E65" s="60">
        <f t="shared" si="9"/>
        <v>1</v>
      </c>
      <c r="F65" s="44">
        <f t="shared" si="14"/>
        <v>3099028</v>
      </c>
      <c r="G65" s="62">
        <f>IF(ISBLANK(F65),"  ",IF(F76&gt;0,F65/F76,IF(F65&gt;0,1,0)))</f>
        <v>0.17919368671802352</v>
      </c>
      <c r="H65" s="224">
        <v>0</v>
      </c>
      <c r="I65" s="58">
        <f t="shared" si="11"/>
        <v>0</v>
      </c>
      <c r="J65" s="69">
        <v>13780</v>
      </c>
      <c r="K65" s="60">
        <f t="shared" si="12"/>
        <v>1</v>
      </c>
      <c r="L65" s="44">
        <f t="shared" si="13"/>
        <v>13780</v>
      </c>
      <c r="M65" s="62">
        <f>IF(ISBLANK(L65),"  ",IF(L76&gt;0,L65/L76,IF(L65&gt;0,1,0)))</f>
        <v>8.3020530390358587E-4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13758</v>
      </c>
      <c r="K66" s="60">
        <f t="shared" si="12"/>
        <v>1</v>
      </c>
      <c r="L66" s="44">
        <f t="shared" si="13"/>
        <v>13758</v>
      </c>
      <c r="M66" s="62">
        <f>IF(ISBLANK(L66),"  ",IF(L76&gt;0,L66/L76,IF(L66&gt;0,1,0)))</f>
        <v>8.2887986727906641E-4</v>
      </c>
      <c r="N66" s="220"/>
    </row>
    <row r="67" spans="1:14" s="202" customFormat="1" ht="45" x14ac:dyDescent="0.6">
      <c r="A67" s="235" t="s">
        <v>64</v>
      </c>
      <c r="B67" s="232">
        <v>3523181.82</v>
      </c>
      <c r="C67" s="80">
        <f t="shared" si="0"/>
        <v>0.4448963907836509</v>
      </c>
      <c r="D67" s="91">
        <v>4395924.5</v>
      </c>
      <c r="E67" s="83">
        <f t="shared" si="9"/>
        <v>0.55510360921634905</v>
      </c>
      <c r="F67" s="232">
        <f>F66+F65+F64+F63+F62+F61+F60+F59+F58+F57+F56</f>
        <v>7919106.3200000003</v>
      </c>
      <c r="G67" s="82">
        <f>IF(ISBLANK(F67),"  ",IF(F76&gt;0,F67/F76,IF(F67&gt;0,1,0)))</f>
        <v>0.45790288341789748</v>
      </c>
      <c r="H67" s="232">
        <v>4096322.98</v>
      </c>
      <c r="I67" s="80">
        <f t="shared" si="11"/>
        <v>0.73494547993913306</v>
      </c>
      <c r="J67" s="91">
        <v>1477319</v>
      </c>
      <c r="K67" s="83">
        <f t="shared" si="12"/>
        <v>0.26505452006086688</v>
      </c>
      <c r="L67" s="232">
        <f>L66+L65+L64+L63+L62+L61+L60+L59+L58+L57+L56</f>
        <v>5573641.9800000004</v>
      </c>
      <c r="M67" s="82">
        <f>IF(ISBLANK(L67),"  ",IF(L76&gt;0,L67/L76,IF(L67&gt;0,1,0)))</f>
        <v>0.33579587328415711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4175</v>
      </c>
      <c r="K69" s="54">
        <f>IF(ISBLANK(J69),"  ",IF(L69&gt;0,J69/L69,IF(J69&gt;0,1,0)))</f>
        <v>1</v>
      </c>
      <c r="L69" s="67">
        <f>J69+H69</f>
        <v>4175</v>
      </c>
      <c r="M69" s="56">
        <f>IF(ISBLANK(L69),"  ",IF(L76&gt;0,L69/L76,IF(L69&gt;0,1,0)))</f>
        <v>2.5153172306222575E-4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3157791</v>
      </c>
      <c r="K72" s="54">
        <f>IF(ISBLANK(J72),"  ",IF(L72&gt;0,J72/L72,IF(J72&gt;0,1,0)))</f>
        <v>1</v>
      </c>
      <c r="L72" s="67">
        <f>J72+H72</f>
        <v>3157791</v>
      </c>
      <c r="M72" s="56">
        <f>IF(ISBLANK(L72),"  ",IF(L76&gt;0,L72/L76,IF(L72&gt;0,1,0)))</f>
        <v>0.19024781108991354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3519319</v>
      </c>
      <c r="E73" s="60">
        <f>IF(ISBLANK(D73),"  ",IF(F73&gt;0,D73/F73,IF(D73&gt;0,1,0)))</f>
        <v>1</v>
      </c>
      <c r="F73" s="44">
        <f>D73+B73</f>
        <v>3519319</v>
      </c>
      <c r="G73" s="62">
        <f>IF(ISBLANK(F73),"  ",IF(F76&gt;0,F73/F76,IF(F73&gt;0,1,0)))</f>
        <v>0.20349598207786046</v>
      </c>
      <c r="H73" s="224">
        <v>0</v>
      </c>
      <c r="I73" s="58">
        <f>IF(ISBLANK(H73),"  ",IF(L73&gt;0,H73/L73,IF(H73&gt;0,1,0)))</f>
        <v>0</v>
      </c>
      <c r="J73" s="69">
        <v>1489910</v>
      </c>
      <c r="K73" s="60">
        <f>IF(ISBLANK(J73),"  ",IF(L73&gt;0,J73/L73,IF(J73&gt;0,1,0)))</f>
        <v>1</v>
      </c>
      <c r="L73" s="44">
        <f>J73+H73</f>
        <v>1489910</v>
      </c>
      <c r="M73" s="62">
        <f>IF(ISBLANK(L73),"  ",IF(L76&gt;0,L73/L76,IF(L73&gt;0,1,0)))</f>
        <v>8.9762785510812168E-2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3519319</v>
      </c>
      <c r="E74" s="83">
        <f>IF(ISBLANK(D74),"  ",IF(F74&gt;0,D74/F74,IF(D74&gt;0,1,0)))</f>
        <v>1</v>
      </c>
      <c r="F74" s="118">
        <f>F73+F72+F71+F70+F69</f>
        <v>3519319</v>
      </c>
      <c r="G74" s="82">
        <f>IF(ISBLANK(F74),"  ",IF(F76&gt;0,F74/F76,IF(F74&gt;0,1,0)))</f>
        <v>0.20349598207786046</v>
      </c>
      <c r="H74" s="117">
        <v>0</v>
      </c>
      <c r="I74" s="80">
        <f>IF(ISBLANK(H74),"  ",IF(L74&gt;0,H74/L74,IF(H74&gt;0,1,0)))</f>
        <v>0</v>
      </c>
      <c r="J74" s="95">
        <v>4651876</v>
      </c>
      <c r="K74" s="83">
        <f>IF(ISBLANK(J74),"  ",IF(L74&gt;0,J74/L74,IF(J74&gt;0,1,0)))</f>
        <v>1</v>
      </c>
      <c r="L74" s="118">
        <f>L73+L72+L71+L70+L69</f>
        <v>4651876</v>
      </c>
      <c r="M74" s="82">
        <f>IF(ISBLANK(L74),"  ",IF(L76&gt;0,L74/L76,IF(L74&gt;0,1,0)))</f>
        <v>0.28026212832378794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9379048.8200000003</v>
      </c>
      <c r="C76" s="122">
        <f t="shared" si="0"/>
        <v>0.54232047466629152</v>
      </c>
      <c r="D76" s="121">
        <v>7915243.5</v>
      </c>
      <c r="E76" s="123">
        <f>IF(ISBLANK(D76),"  ",IF(F76&gt;0,D76/F76,IF(D76&gt;0,1,0)))</f>
        <v>0.45767952533370848</v>
      </c>
      <c r="F76" s="121">
        <f>F74+F67+F47+F40+F48+F75</f>
        <v>17294292.32</v>
      </c>
      <c r="G76" s="124">
        <f>IF(ISBLANK(F76),"  ",IF(F76&gt;0,F76/F76,IF(F76&gt;0,1,0)))</f>
        <v>1</v>
      </c>
      <c r="H76" s="121">
        <v>9569108.9800000004</v>
      </c>
      <c r="I76" s="122">
        <f>IF(ISBLANK(H76),"  ",IF(L76&gt;0,H76/L76,IF(H76&gt;0,1,0)))</f>
        <v>0.57651125027775274</v>
      </c>
      <c r="J76" s="121">
        <v>7029195</v>
      </c>
      <c r="K76" s="123">
        <f>IF(ISBLANK(J76),"  ",IF(L76&gt;0,J76/L76,IF(J76&gt;0,1,0)))</f>
        <v>0.4234887497222472</v>
      </c>
      <c r="L76" s="121">
        <f>L74+L67+L47+L40+L48+L75</f>
        <v>16598303.98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topLeftCell="A43"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112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1571065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1571065</v>
      </c>
      <c r="G13" s="56">
        <f>IF(ISBLANK(F13),"  ",IF(F76&gt;0,F13/F76,IF(F13&gt;0,1,0)))</f>
        <v>0.10875977724482384</v>
      </c>
      <c r="H13" s="9">
        <v>3166341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3166341</v>
      </c>
      <c r="M13" s="56">
        <f>IF(ISBLANK(L13),"  ",IF(L76&gt;0,L13/L76,IF(L13&gt;0,1,0)))</f>
        <v>0.20210708089773241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1440641</v>
      </c>
      <c r="C15" s="137">
        <f t="shared" si="0"/>
        <v>0.98370373101664932</v>
      </c>
      <c r="D15" s="69">
        <v>23866</v>
      </c>
      <c r="E15" s="64">
        <f>IF(ISBLANK(D15),"  ",IF(F15&gt;0,D15/F15,IF(D15&gt;0,1,0)))</f>
        <v>1.6296268983350713E-2</v>
      </c>
      <c r="F15" s="48">
        <f>D15+B15</f>
        <v>1464507</v>
      </c>
      <c r="G15" s="65">
        <f>IF(ISBLANK(F15),"  ",IF(F76&gt;0,F15/F76,IF(F15&gt;0,1,0)))</f>
        <v>0.10138310960621313</v>
      </c>
      <c r="H15" s="226">
        <v>138658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138658</v>
      </c>
      <c r="M15" s="65">
        <f>IF(ISBLANK(L15),"  ",IF(L76&gt;0,L15/L76,IF(L15&gt;0,1,0)))</f>
        <v>8.8505197712810402E-3</v>
      </c>
      <c r="N15" s="220"/>
    </row>
    <row r="16" spans="1:17" s="200" customFormat="1" ht="44.25" x14ac:dyDescent="0.55000000000000004">
      <c r="A16" s="66" t="s">
        <v>15</v>
      </c>
      <c r="B16" s="207">
        <v>1307431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1307431</v>
      </c>
      <c r="G16" s="56">
        <f>IF(ISBLANK(F16),"  ",IF(F76&gt;0,F16/F76,IF(F16&gt;0,1,0)))</f>
        <v>9.0509243298639644E-2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133210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133210</v>
      </c>
      <c r="G17" s="62">
        <f>IF(ISBLANK(F17),"  ",IF(F76&gt;0,F17/F76,IF(F17&gt;0,1,0)))</f>
        <v>9.2216998830621164E-3</v>
      </c>
      <c r="H17" s="224">
        <v>138658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138658</v>
      </c>
      <c r="M17" s="62">
        <f>IF(ISBLANK(L17),"  ",IF(L76&gt;0,L17/L76,IF(L17&gt;0,1,0)))</f>
        <v>8.8505197712810402E-3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23866</v>
      </c>
      <c r="E29" s="54">
        <f t="shared" si="5"/>
        <v>1</v>
      </c>
      <c r="F29" s="44">
        <f t="shared" si="2"/>
        <v>23866</v>
      </c>
      <c r="G29" s="62">
        <f>IF(ISBLANK(F29),"  ",IF(F76&gt;0,F29/F76,IF(F29&gt;0,1,0)))</f>
        <v>1.6521664245113766E-3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3011706</v>
      </c>
      <c r="C40" s="80">
        <f t="shared" si="0"/>
        <v>0.99213789032182398</v>
      </c>
      <c r="D40" s="141">
        <v>23866</v>
      </c>
      <c r="E40" s="81">
        <f>IF(ISBLANK(D40),"  ",IF(F40&gt;0,D40/F40,IF(D40&gt;0,1,0)))</f>
        <v>7.8621096781759745E-3</v>
      </c>
      <c r="F40" s="229">
        <f>F39+F38+F36+F34+F29+F28+F26+F27+F25+F24+F23+F22+F21+F20+F19+F18+F17+F16+F14+F13+F30+F31+F32+F33</f>
        <v>3035572</v>
      </c>
      <c r="G40" s="82">
        <f>IF(ISBLANK(F40),"  ",IF(F76&gt;0,F40/F76,IF(F40&gt;0,1,0)))</f>
        <v>0.21014288685103696</v>
      </c>
      <c r="H40" s="229">
        <v>3304999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3304999</v>
      </c>
      <c r="M40" s="82">
        <f>IF(ISBLANK(L40),"  ",IF(L76&gt;0,L40/L76,IF(L40&gt;0,1,0)))</f>
        <v>0.21095760066901345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5185426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5185426</v>
      </c>
      <c r="G50" s="56">
        <f>IF(ISBLANK(F50),"  ",IF(F76&gt;0,F50/F76,IF(F50&gt;0,1,0)))</f>
        <v>0.35897036512144176</v>
      </c>
      <c r="H50" s="97">
        <v>5056800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5056800</v>
      </c>
      <c r="M50" s="56">
        <f>IF(ISBLANK(L50),"  ",IF(L76&gt;0,L50/L76,IF(L50&gt;0,1,0)))</f>
        <v>0.32277480116123097</v>
      </c>
      <c r="N50" s="220"/>
    </row>
    <row r="51" spans="1:14" s="200" customFormat="1" ht="44.25" x14ac:dyDescent="0.55000000000000004">
      <c r="A51" s="223" t="s">
        <v>48</v>
      </c>
      <c r="B51" s="226">
        <v>176265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176265</v>
      </c>
      <c r="G51" s="62">
        <f>IF(ISBLANK(F51),"  ",IF(F76&gt;0,F51/F76,IF(F51&gt;0,1,0)))</f>
        <v>1.2202259063793588E-2</v>
      </c>
      <c r="H51" s="226">
        <v>150000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150000</v>
      </c>
      <c r="M51" s="62">
        <f>IF(ISBLANK(L51),"  ",IF(L76&gt;0,L51/L76,IF(L51&gt;0,1,0)))</f>
        <v>9.5744779651527941E-3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270442</v>
      </c>
      <c r="E52" s="60">
        <f t="shared" si="9"/>
        <v>1</v>
      </c>
      <c r="F52" s="106">
        <f t="shared" si="10"/>
        <v>270442</v>
      </c>
      <c r="G52" s="62">
        <f>IF(ISBLANK(F52),"  ",IF(F76&gt;0,F52/F76,IF(F52&gt;0,1,0)))</f>
        <v>1.8721829890962279E-2</v>
      </c>
      <c r="H52" s="104">
        <v>0</v>
      </c>
      <c r="I52" s="58">
        <f t="shared" si="11"/>
        <v>0</v>
      </c>
      <c r="J52" s="105">
        <v>296390.5</v>
      </c>
      <c r="K52" s="60">
        <f t="shared" si="12"/>
        <v>1</v>
      </c>
      <c r="L52" s="106">
        <f t="shared" si="13"/>
        <v>296390.5</v>
      </c>
      <c r="M52" s="62">
        <f>IF(ISBLANK(L52),"  ",IF(L76&gt;0,L52/L76,IF(L52&gt;0,1,0)))</f>
        <v>1.8918562075537462E-2</v>
      </c>
      <c r="N52" s="220"/>
    </row>
    <row r="53" spans="1:14" s="200" customFormat="1" ht="44.25" x14ac:dyDescent="0.55000000000000004">
      <c r="A53" s="103" t="s">
        <v>50</v>
      </c>
      <c r="B53" s="104">
        <v>114282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114282</v>
      </c>
      <c r="G53" s="62">
        <f>IF(ISBLANK(F53),"  ",IF(F76&gt;0,F53/F76,IF(F53&gt;0,1,0)))</f>
        <v>7.9113753174394168E-3</v>
      </c>
      <c r="H53" s="104">
        <v>120004.5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120004.5</v>
      </c>
      <c r="M53" s="62">
        <f>IF(ISBLANK(L53),"  ",IF(L76&gt;0,L53/L76,IF(L53&gt;0,1,0)))</f>
        <v>7.65986960646119E-3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325220</v>
      </c>
      <c r="C55" s="58">
        <f t="shared" si="0"/>
        <v>0.36626802368207367</v>
      </c>
      <c r="D55" s="69">
        <v>562709</v>
      </c>
      <c r="E55" s="60">
        <f t="shared" si="9"/>
        <v>0.63373197631792633</v>
      </c>
      <c r="F55" s="102">
        <f t="shared" si="10"/>
        <v>887929</v>
      </c>
      <c r="G55" s="62">
        <f>IF(ISBLANK(F55),"  ",IF(F76&gt;0,F55/F76,IF(F55&gt;0,1,0)))</f>
        <v>6.1468468999830807E-2</v>
      </c>
      <c r="H55" s="226">
        <v>456390.5</v>
      </c>
      <c r="I55" s="58">
        <f t="shared" si="11"/>
        <v>0.4136008080064778</v>
      </c>
      <c r="J55" s="69">
        <v>647066</v>
      </c>
      <c r="K55" s="60">
        <f t="shared" si="12"/>
        <v>0.5863991919935222</v>
      </c>
      <c r="L55" s="102">
        <f t="shared" si="13"/>
        <v>1103456.5</v>
      </c>
      <c r="M55" s="62">
        <f>IF(ISBLANK(L55),"  ",IF(L76&gt;0,L55/L76,IF(L55&gt;0,1,0)))</f>
        <v>7.0433466298364153E-2</v>
      </c>
      <c r="N55" s="220"/>
    </row>
    <row r="56" spans="1:14" s="202" customFormat="1" ht="45" x14ac:dyDescent="0.6">
      <c r="A56" s="233" t="s">
        <v>53</v>
      </c>
      <c r="B56" s="234">
        <v>5801193</v>
      </c>
      <c r="C56" s="80">
        <f t="shared" si="0"/>
        <v>0.87441848056115268</v>
      </c>
      <c r="D56" s="91">
        <v>833151</v>
      </c>
      <c r="E56" s="83">
        <f t="shared" si="9"/>
        <v>0.12558151943884729</v>
      </c>
      <c r="F56" s="107">
        <f>F55+F53+F52+F51+F50+F54</f>
        <v>6634344</v>
      </c>
      <c r="G56" s="82">
        <f>IF(ISBLANK(F56),"  ",IF(F76&gt;0,F56/F76,IF(F56&gt;0,1,0)))</f>
        <v>0.45927429839346789</v>
      </c>
      <c r="H56" s="234">
        <v>5783195</v>
      </c>
      <c r="I56" s="80">
        <f t="shared" si="11"/>
        <v>0.85974351428790385</v>
      </c>
      <c r="J56" s="91">
        <v>943456.5</v>
      </c>
      <c r="K56" s="83">
        <f t="shared" si="12"/>
        <v>0.14025648571209612</v>
      </c>
      <c r="L56" s="102">
        <f t="shared" si="13"/>
        <v>6726651.5</v>
      </c>
      <c r="M56" s="82">
        <f>IF(ISBLANK(L56),"  ",IF(L76&gt;0,L56/L76,IF(L56&gt;0,1,0)))</f>
        <v>0.42936117710674659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598383</v>
      </c>
      <c r="E60" s="60">
        <f t="shared" si="9"/>
        <v>1</v>
      </c>
      <c r="F60" s="78">
        <f t="shared" si="14"/>
        <v>598383</v>
      </c>
      <c r="G60" s="62">
        <f>IF(ISBLANK(F60),"  ",IF(F76&gt;0,F60/F76,IF(F60&gt;0,1,0)))</f>
        <v>4.1424130629279771E-2</v>
      </c>
      <c r="H60" s="228">
        <v>0</v>
      </c>
      <c r="I60" s="58">
        <f t="shared" si="11"/>
        <v>0</v>
      </c>
      <c r="J60" s="77">
        <v>1500000</v>
      </c>
      <c r="K60" s="60">
        <f t="shared" si="12"/>
        <v>1</v>
      </c>
      <c r="L60" s="78">
        <f t="shared" si="13"/>
        <v>1500000</v>
      </c>
      <c r="M60" s="62">
        <f>IF(ISBLANK(L60),"  ",IF(L76&gt;0,L60/L76,IF(L60&gt;0,1,0)))</f>
        <v>9.5744779651527945E-2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48762</v>
      </c>
      <c r="E63" s="60">
        <f t="shared" si="9"/>
        <v>1</v>
      </c>
      <c r="F63" s="44">
        <f t="shared" si="14"/>
        <v>48762</v>
      </c>
      <c r="G63" s="62">
        <f>IF(ISBLANK(F63),"  ",IF(F76&gt;0,F63/F76,IF(F63&gt;0,1,0)))</f>
        <v>3.375636436437767E-3</v>
      </c>
      <c r="H63" s="224">
        <v>0</v>
      </c>
      <c r="I63" s="58">
        <f t="shared" si="11"/>
        <v>0</v>
      </c>
      <c r="J63" s="69">
        <v>50000</v>
      </c>
      <c r="K63" s="60">
        <f t="shared" si="12"/>
        <v>1</v>
      </c>
      <c r="L63" s="44">
        <f t="shared" si="13"/>
        <v>50000</v>
      </c>
      <c r="M63" s="62">
        <f>IF(ISBLANK(L63),"  ",IF(L76&gt;0,L63/L76,IF(L63&gt;0,1,0)))</f>
        <v>3.1914926550509312E-3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110000</v>
      </c>
      <c r="E64" s="60">
        <f t="shared" si="9"/>
        <v>1</v>
      </c>
      <c r="F64" s="44">
        <f t="shared" si="14"/>
        <v>110000</v>
      </c>
      <c r="G64" s="62">
        <f>IF(ISBLANK(F64),"  ",IF(F76&gt;0,F64/F76,IF(F64&gt;0,1,0)))</f>
        <v>7.614946228787875E-3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211971</v>
      </c>
      <c r="E65" s="60">
        <f t="shared" si="9"/>
        <v>1</v>
      </c>
      <c r="F65" s="44">
        <f t="shared" si="14"/>
        <v>211971</v>
      </c>
      <c r="G65" s="62">
        <f>IF(ISBLANK(F65),"  ",IF(F76&gt;0,F65/F76,IF(F65&gt;0,1,0)))</f>
        <v>1.4674070609658134E-2</v>
      </c>
      <c r="H65" s="224">
        <v>0</v>
      </c>
      <c r="I65" s="58">
        <f t="shared" si="11"/>
        <v>0</v>
      </c>
      <c r="J65" s="69">
        <v>250000</v>
      </c>
      <c r="K65" s="60">
        <f t="shared" si="12"/>
        <v>1</v>
      </c>
      <c r="L65" s="44">
        <f t="shared" si="13"/>
        <v>250000</v>
      </c>
      <c r="M65" s="62">
        <f>IF(ISBLANK(L65),"  ",IF(L76&gt;0,L65/L76,IF(L65&gt;0,1,0)))</f>
        <v>1.5957463275254657E-2</v>
      </c>
      <c r="N65" s="220"/>
    </row>
    <row r="66" spans="1:14" s="200" customFormat="1" ht="44.25" x14ac:dyDescent="0.55000000000000004">
      <c r="A66" s="231" t="s">
        <v>63</v>
      </c>
      <c r="B66" s="224">
        <v>141489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141489</v>
      </c>
      <c r="G66" s="62">
        <f>IF(ISBLANK(F66),"  ",IF(F76&gt;0,F66/F76,IF(F66&gt;0,1,0)))</f>
        <v>9.7948284269542517E-3</v>
      </c>
      <c r="H66" s="224">
        <v>100000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100000</v>
      </c>
      <c r="M66" s="62">
        <f>IF(ISBLANK(L66),"  ",IF(L76&gt;0,L66/L76,IF(L66&gt;0,1,0)))</f>
        <v>6.3829853101018625E-3</v>
      </c>
      <c r="N66" s="220"/>
    </row>
    <row r="67" spans="1:14" s="202" customFormat="1" ht="45" x14ac:dyDescent="0.6">
      <c r="A67" s="235" t="s">
        <v>64</v>
      </c>
      <c r="B67" s="232">
        <v>5942682</v>
      </c>
      <c r="C67" s="80">
        <f t="shared" si="0"/>
        <v>0.76729775754494967</v>
      </c>
      <c r="D67" s="91">
        <v>1802267</v>
      </c>
      <c r="E67" s="83">
        <f t="shared" si="9"/>
        <v>0.23270224245505039</v>
      </c>
      <c r="F67" s="232">
        <f>F66+F65+F64+F63+F62+F61+F60+F59+F58+F57+F56</f>
        <v>7744949</v>
      </c>
      <c r="G67" s="82">
        <f>IF(ISBLANK(F67),"  ",IF(F76&gt;0,F67/F76,IF(F67&gt;0,1,0)))</f>
        <v>0.53615791072458563</v>
      </c>
      <c r="H67" s="232">
        <v>5883195</v>
      </c>
      <c r="I67" s="80">
        <f t="shared" si="11"/>
        <v>0.68197898106814681</v>
      </c>
      <c r="J67" s="91">
        <v>2743456.5</v>
      </c>
      <c r="K67" s="83">
        <f t="shared" si="12"/>
        <v>0.31802101893185325</v>
      </c>
      <c r="L67" s="232">
        <f>L66+L65+L64+L63+L62+L61+L60+L59+L58+L57+L56</f>
        <v>8626651.5</v>
      </c>
      <c r="M67" s="82">
        <f>IF(ISBLANK(L67),"  ",IF(L76&gt;0,L67/L76,IF(L67&gt;0,1,0)))</f>
        <v>0.55063789799868201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3097426</v>
      </c>
      <c r="E72" s="54">
        <f>IF(ISBLANK(D72),"  ",IF(F72&gt;0,D72/F72,IF(D72&gt;0,1,0)))</f>
        <v>1</v>
      </c>
      <c r="F72" s="67">
        <f>D72+B72</f>
        <v>3097426</v>
      </c>
      <c r="G72" s="56">
        <f>IF(ISBLANK(F72),"  ",IF(F76&gt;0,F72/F76,IF(F72&gt;0,1,0)))</f>
        <v>0.2144248403422683</v>
      </c>
      <c r="H72" s="207">
        <v>0</v>
      </c>
      <c r="I72" s="52">
        <f>IF(ISBLANK(H72),"  ",IF(L72&gt;0,H72/L72,IF(H72&gt;0,1,0)))</f>
        <v>0</v>
      </c>
      <c r="J72" s="59">
        <v>3200000</v>
      </c>
      <c r="K72" s="54">
        <f>IF(ISBLANK(J72),"  ",IF(L72&gt;0,J72/L72,IF(J72&gt;0,1,0)))</f>
        <v>1</v>
      </c>
      <c r="L72" s="67">
        <f>J72+H72</f>
        <v>3200000</v>
      </c>
      <c r="M72" s="56">
        <f>IF(ISBLANK(L72),"  ",IF(L76&gt;0,L72/L76,IF(L72&gt;0,1,0)))</f>
        <v>0.2042555299232596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567329</v>
      </c>
      <c r="E73" s="60">
        <f>IF(ISBLANK(D73),"  ",IF(F73&gt;0,D73/F73,IF(D73&gt;0,1,0)))</f>
        <v>1</v>
      </c>
      <c r="F73" s="44">
        <f>D73+B73</f>
        <v>567329</v>
      </c>
      <c r="G73" s="62">
        <f>IF(ISBLANK(F73),"  ",IF(F76&gt;0,F73/F76,IF(F73&gt;0,1,0)))</f>
        <v>3.9274362082109056E-2</v>
      </c>
      <c r="H73" s="224">
        <v>0</v>
      </c>
      <c r="I73" s="58">
        <f>IF(ISBLANK(H73),"  ",IF(L73&gt;0,H73/L73,IF(H73&gt;0,1,0)))</f>
        <v>0</v>
      </c>
      <c r="J73" s="69">
        <v>535000</v>
      </c>
      <c r="K73" s="60">
        <f>IF(ISBLANK(J73),"  ",IF(L73&gt;0,J73/L73,IF(J73&gt;0,1,0)))</f>
        <v>1</v>
      </c>
      <c r="L73" s="44">
        <f>J73+H73</f>
        <v>535000</v>
      </c>
      <c r="M73" s="62">
        <f>IF(ISBLANK(L73),"  ",IF(L76&gt;0,L73/L76,IF(L73&gt;0,1,0)))</f>
        <v>3.4148971409044965E-2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3664755</v>
      </c>
      <c r="E74" s="83">
        <f>IF(ISBLANK(D74),"  ",IF(F74&gt;0,D74/F74,IF(D74&gt;0,1,0)))</f>
        <v>1</v>
      </c>
      <c r="F74" s="118">
        <f>F73+F72+F71+F70+F69</f>
        <v>3664755</v>
      </c>
      <c r="G74" s="82">
        <f>IF(ISBLANK(F74),"  ",IF(F76&gt;0,F74/F76,IF(F74&gt;0,1,0)))</f>
        <v>0.25369920242437738</v>
      </c>
      <c r="H74" s="117">
        <v>0</v>
      </c>
      <c r="I74" s="80">
        <f>IF(ISBLANK(H74),"  ",IF(L74&gt;0,H74/L74,IF(H74&gt;0,1,0)))</f>
        <v>0</v>
      </c>
      <c r="J74" s="95">
        <v>3735000</v>
      </c>
      <c r="K74" s="83">
        <f>IF(ISBLANK(J74),"  ",IF(L74&gt;0,J74/L74,IF(J74&gt;0,1,0)))</f>
        <v>1</v>
      </c>
      <c r="L74" s="118">
        <f>L73+L72+L71+L70+L69</f>
        <v>3735000</v>
      </c>
      <c r="M74" s="82">
        <f>IF(ISBLANK(L74),"  ",IF(L76&gt;0,L74/L76,IF(L74&gt;0,1,0)))</f>
        <v>0.23840450133230456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8954388</v>
      </c>
      <c r="C76" s="122">
        <f t="shared" si="0"/>
        <v>0.61988348301548546</v>
      </c>
      <c r="D76" s="121">
        <v>5490888</v>
      </c>
      <c r="E76" s="123">
        <f>IF(ISBLANK(D76),"  ",IF(F76&gt;0,D76/F76,IF(D76&gt;0,1,0)))</f>
        <v>0.38011651698451454</v>
      </c>
      <c r="F76" s="121">
        <f>F74+F67+F47+F40+F48+F75</f>
        <v>14445276</v>
      </c>
      <c r="G76" s="124">
        <f>IF(ISBLANK(F76),"  ",IF(F76&gt;0,F76/F76,IF(F76&gt;0,1,0)))</f>
        <v>1</v>
      </c>
      <c r="H76" s="121">
        <v>9188194</v>
      </c>
      <c r="I76" s="122">
        <f>IF(ISBLANK(H76),"  ",IF(L76&gt;0,H76/L76,IF(H76&gt;0,1,0)))</f>
        <v>0.58648107328366073</v>
      </c>
      <c r="J76" s="121">
        <v>6478456.5</v>
      </c>
      <c r="K76" s="123">
        <f>IF(ISBLANK(J76),"  ",IF(L76&gt;0,J76/L76,IF(J76&gt;0,1,0)))</f>
        <v>0.41351892671633927</v>
      </c>
      <c r="L76" s="121">
        <f>L74+L67+L47+L40+L48+L75</f>
        <v>15666650.5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9"/>
  <sheetViews>
    <sheetView topLeftCell="A43" zoomScale="30" zoomScaleNormal="30" workbookViewId="0">
      <selection activeCell="D67" sqref="D6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8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97</v>
      </c>
      <c r="L1" s="9"/>
      <c r="M1" s="8"/>
      <c r="N1" s="130"/>
      <c r="O1" s="130"/>
      <c r="P1" s="130"/>
      <c r="Q1" s="130"/>
      <c r="R1" s="130"/>
    </row>
    <row r="2" spans="1:18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  <c r="N2" s="130"/>
      <c r="O2" s="130"/>
      <c r="P2" s="130"/>
      <c r="Q2" s="130"/>
      <c r="R2" s="130"/>
    </row>
    <row r="3" spans="1:18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130"/>
      <c r="O3" s="130"/>
      <c r="P3" s="130"/>
      <c r="Q3" s="130"/>
      <c r="R3" s="130"/>
    </row>
    <row r="4" spans="1:18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8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8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8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8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8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8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8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8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8" s="209" customFormat="1" ht="44.25" x14ac:dyDescent="0.55000000000000004">
      <c r="A13" s="51" t="s">
        <v>12</v>
      </c>
      <c r="B13" s="9">
        <v>4236724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4236724</v>
      </c>
      <c r="G13" s="56">
        <f>IF(ISBLANK(F13),"  ",IF(F76&gt;0,F13/F76,IF(F13&gt;0,1,0)))</f>
        <v>0.1344102462240776</v>
      </c>
      <c r="H13" s="9">
        <v>7637236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7637236</v>
      </c>
      <c r="M13" s="56">
        <f>IF(ISBLANK(L13),"  ",IF(L76&gt;0,L13/L76,IF(L13&gt;0,1,0)))</f>
        <v>0.23420634164684442</v>
      </c>
      <c r="N13" s="57"/>
    </row>
    <row r="14" spans="1:18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8" s="200" customFormat="1" ht="44.25" x14ac:dyDescent="0.55000000000000004">
      <c r="A15" s="223" t="s">
        <v>14</v>
      </c>
      <c r="B15" s="226">
        <v>3937464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3937464</v>
      </c>
      <c r="G15" s="65">
        <f>IF(ISBLANK(F15),"  ",IF(F76&gt;0,F15/F76,IF(F15&gt;0,1,0)))</f>
        <v>0.12491621019883321</v>
      </c>
      <c r="H15" s="226">
        <v>426555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426555</v>
      </c>
      <c r="M15" s="65">
        <f>IF(ISBLANK(L15),"  ",IF(L76&gt;0,L15/L76,IF(L15&gt;0,1,0)))</f>
        <v>1.3080895504757183E-2</v>
      </c>
      <c r="N15" s="220"/>
    </row>
    <row r="16" spans="1:18" s="200" customFormat="1" ht="44.25" x14ac:dyDescent="0.55000000000000004">
      <c r="A16" s="66" t="s">
        <v>15</v>
      </c>
      <c r="B16" s="207">
        <v>3527668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3527668</v>
      </c>
      <c r="G16" s="56">
        <f>IF(ISBLANK(F16),"  ",IF(F76&gt;0,F16/F76,IF(F16&gt;0,1,0)))</f>
        <v>0.11191541494720905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409796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409796</v>
      </c>
      <c r="G17" s="62">
        <f>IF(ISBLANK(F17),"  ",IF(F76&gt;0,F17/F76,IF(F17&gt;0,1,0)))</f>
        <v>1.3000795251624156E-2</v>
      </c>
      <c r="H17" s="224">
        <v>426555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426555</v>
      </c>
      <c r="M17" s="62">
        <f>IF(ISBLANK(L17),"  ",IF(L76&gt;0,L17/L76,IF(L17&gt;0,1,0)))</f>
        <v>1.3080895504757183E-2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8174188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8174188</v>
      </c>
      <c r="G40" s="82">
        <f>IF(ISBLANK(F40),"  ",IF(F76&gt;0,F40/F76,IF(F40&gt;0,1,0)))</f>
        <v>0.2593264564229108</v>
      </c>
      <c r="H40" s="229">
        <v>8063791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8063791</v>
      </c>
      <c r="M40" s="82">
        <f>IF(ISBLANK(L40),"  ",IF(L76&gt;0,L40/L76,IF(L40&gt;0,1,0)))</f>
        <v>0.24728723715160161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7925284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7925284</v>
      </c>
      <c r="G50" s="56">
        <f>IF(ISBLANK(F50),"  ",IF(F76&gt;0,F50/F76,IF(F50&gt;0,1,0)))</f>
        <v>0.25142996660526917</v>
      </c>
      <c r="H50" s="97">
        <v>9580051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9580051</v>
      </c>
      <c r="M50" s="56">
        <f>IF(ISBLANK(L50),"  ",IF(L76&gt;0,L50/L76,IF(L50&gt;0,1,0)))</f>
        <v>0.29378543461275697</v>
      </c>
      <c r="N50" s="220"/>
    </row>
    <row r="51" spans="1:14" s="200" customFormat="1" ht="44.25" x14ac:dyDescent="0.55000000000000004">
      <c r="A51" s="223" t="s">
        <v>48</v>
      </c>
      <c r="B51" s="226">
        <v>51655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51655</v>
      </c>
      <c r="G51" s="62">
        <f>IF(ISBLANK(F51),"  ",IF(F76&gt;0,F51/F76,IF(F51&gt;0,1,0)))</f>
        <v>1.63875703697119E-3</v>
      </c>
      <c r="H51" s="226">
        <v>50000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50000</v>
      </c>
      <c r="M51" s="62">
        <f>IF(ISBLANK(L51),"  ",IF(L76&gt;0,L51/L76,IF(L51&gt;0,1,0)))</f>
        <v>1.5333187402277763E-3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477260</v>
      </c>
      <c r="E52" s="60">
        <f t="shared" si="9"/>
        <v>1</v>
      </c>
      <c r="F52" s="106">
        <f t="shared" si="10"/>
        <v>477260</v>
      </c>
      <c r="G52" s="62">
        <f>IF(ISBLANK(F52),"  ",IF(F76&gt;0,F52/F76,IF(F52&gt;0,1,0)))</f>
        <v>1.5141093475266095E-2</v>
      </c>
      <c r="H52" s="104">
        <v>0</v>
      </c>
      <c r="I52" s="58">
        <f t="shared" si="11"/>
        <v>0</v>
      </c>
      <c r="J52" s="105">
        <v>409102</v>
      </c>
      <c r="K52" s="60">
        <f t="shared" si="12"/>
        <v>1</v>
      </c>
      <c r="L52" s="106">
        <f t="shared" si="13"/>
        <v>409102</v>
      </c>
      <c r="M52" s="62">
        <f>IF(ISBLANK(L52),"  ",IF(L76&gt;0,L52/L76,IF(L52&gt;0,1,0)))</f>
        <v>1.2545675265293274E-2</v>
      </c>
      <c r="N52" s="220"/>
    </row>
    <row r="53" spans="1:14" s="200" customFormat="1" ht="44.25" x14ac:dyDescent="0.55000000000000004">
      <c r="A53" s="103" t="s">
        <v>50</v>
      </c>
      <c r="B53" s="104">
        <v>204527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204527</v>
      </c>
      <c r="G53" s="62">
        <f>IF(ISBLANK(F53),"  ",IF(F76&gt;0,F53/F76,IF(F53&gt;0,1,0)))</f>
        <v>6.4886276352842239E-3</v>
      </c>
      <c r="H53" s="104">
        <v>205000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205000</v>
      </c>
      <c r="M53" s="62">
        <f>IF(ISBLANK(L53),"  ",IF(L76&gt;0,L53/L76,IF(L53&gt;0,1,0)))</f>
        <v>6.2866068349338826E-3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528694</v>
      </c>
      <c r="C55" s="58">
        <f t="shared" si="0"/>
        <v>0.25194716817128215</v>
      </c>
      <c r="D55" s="69">
        <v>1569738</v>
      </c>
      <c r="E55" s="60">
        <f t="shared" si="9"/>
        <v>0.74805283182871785</v>
      </c>
      <c r="F55" s="102">
        <f t="shared" si="10"/>
        <v>2098432</v>
      </c>
      <c r="G55" s="62">
        <f>IF(ISBLANK(F55),"  ",IF(F76&gt;0,F55/F76,IF(F55&gt;0,1,0)))</f>
        <v>6.6572843027887491E-2</v>
      </c>
      <c r="H55" s="226">
        <v>535000</v>
      </c>
      <c r="I55" s="58">
        <f t="shared" si="11"/>
        <v>0.27510288076424094</v>
      </c>
      <c r="J55" s="69">
        <v>1409727</v>
      </c>
      <c r="K55" s="60">
        <f t="shared" si="12"/>
        <v>0.72489711923575906</v>
      </c>
      <c r="L55" s="102">
        <f t="shared" si="13"/>
        <v>1944727</v>
      </c>
      <c r="M55" s="62">
        <f>IF(ISBLANK(L55),"  ",IF(L76&gt;0,L55/L76,IF(L55&gt;0,1,0)))</f>
        <v>5.9637727074538856E-2</v>
      </c>
      <c r="N55" s="220"/>
    </row>
    <row r="56" spans="1:14" s="202" customFormat="1" ht="45" x14ac:dyDescent="0.6">
      <c r="A56" s="233" t="s">
        <v>53</v>
      </c>
      <c r="B56" s="234">
        <v>8710160</v>
      </c>
      <c r="C56" s="80">
        <f t="shared" si="0"/>
        <v>0.80970828912246151</v>
      </c>
      <c r="D56" s="91">
        <v>2046998</v>
      </c>
      <c r="E56" s="83">
        <f t="shared" si="9"/>
        <v>0.19029171087753846</v>
      </c>
      <c r="F56" s="107">
        <f>F55+F53+F52+F51+F50+F54</f>
        <v>10757158</v>
      </c>
      <c r="G56" s="82">
        <f>IF(ISBLANK(F56),"  ",IF(F76&gt;0,F56/F76,IF(F56&gt;0,1,0)))</f>
        <v>0.34127128778067817</v>
      </c>
      <c r="H56" s="234">
        <v>10370051</v>
      </c>
      <c r="I56" s="80">
        <f t="shared" si="11"/>
        <v>0.85077964505352421</v>
      </c>
      <c r="J56" s="91">
        <v>1818829</v>
      </c>
      <c r="K56" s="83">
        <f t="shared" si="12"/>
        <v>0.14922035494647581</v>
      </c>
      <c r="L56" s="102">
        <f t="shared" si="13"/>
        <v>12188880</v>
      </c>
      <c r="M56" s="82">
        <f>IF(ISBLANK(L56),"  ",IF(L76&gt;0,L56/L76,IF(L56&gt;0,1,0)))</f>
        <v>0.37378876252775078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2685124</v>
      </c>
      <c r="E60" s="60">
        <f t="shared" si="9"/>
        <v>1</v>
      </c>
      <c r="F60" s="78">
        <f t="shared" si="14"/>
        <v>2685124</v>
      </c>
      <c r="G60" s="62">
        <f>IF(ISBLANK(F60),"  ",IF(F76&gt;0,F60/F76,IF(F60&gt;0,1,0)))</f>
        <v>8.5185671283326478E-2</v>
      </c>
      <c r="H60" s="228">
        <v>0</v>
      </c>
      <c r="I60" s="58">
        <f t="shared" si="11"/>
        <v>0</v>
      </c>
      <c r="J60" s="77">
        <v>2600000</v>
      </c>
      <c r="K60" s="60">
        <f t="shared" si="12"/>
        <v>1</v>
      </c>
      <c r="L60" s="78">
        <f t="shared" si="13"/>
        <v>2600000</v>
      </c>
      <c r="M60" s="62">
        <f>IF(ISBLANK(L60),"  ",IF(L76&gt;0,L60/L76,IF(L60&gt;0,1,0)))</f>
        <v>7.9732574491844371E-2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73280</v>
      </c>
      <c r="E63" s="60">
        <f t="shared" si="9"/>
        <v>1</v>
      </c>
      <c r="F63" s="44">
        <f t="shared" si="14"/>
        <v>73280</v>
      </c>
      <c r="G63" s="62">
        <f>IF(ISBLANK(F63),"  ",IF(F76&gt;0,F63/F76,IF(F63&gt;0,1,0)))</f>
        <v>2.3248110670651204E-3</v>
      </c>
      <c r="H63" s="224">
        <v>0</v>
      </c>
      <c r="I63" s="58">
        <f t="shared" si="11"/>
        <v>0</v>
      </c>
      <c r="J63" s="69">
        <v>70000</v>
      </c>
      <c r="K63" s="60">
        <f t="shared" si="12"/>
        <v>1</v>
      </c>
      <c r="L63" s="44">
        <f t="shared" si="13"/>
        <v>70000</v>
      </c>
      <c r="M63" s="62">
        <f>IF(ISBLANK(L63),"  ",IF(L76&gt;0,L63/L76,IF(L63&gt;0,1,0)))</f>
        <v>2.1466462363188871E-3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-7853</v>
      </c>
      <c r="E64" s="60">
        <f t="shared" si="9"/>
        <v>0</v>
      </c>
      <c r="F64" s="44">
        <f t="shared" si="14"/>
        <v>-7853</v>
      </c>
      <c r="G64" s="62">
        <f>IF(ISBLANK(F64),"  ",IF(F76&gt;0,F64/F76,IF(F64&gt;0,1,0)))</f>
        <v>-2.4913675367989069E-4</v>
      </c>
      <c r="H64" s="224">
        <v>0</v>
      </c>
      <c r="I64" s="58">
        <f t="shared" si="11"/>
        <v>0</v>
      </c>
      <c r="J64" s="69">
        <v>5000</v>
      </c>
      <c r="K64" s="60">
        <f t="shared" si="12"/>
        <v>1</v>
      </c>
      <c r="L64" s="44">
        <f t="shared" si="13"/>
        <v>5000</v>
      </c>
      <c r="M64" s="62">
        <f>IF(ISBLANK(L64),"  ",IF(L76&gt;0,L64/L76,IF(L64&gt;0,1,0)))</f>
        <v>1.5333187402277764E-4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153572</v>
      </c>
      <c r="E65" s="60">
        <f t="shared" si="9"/>
        <v>1</v>
      </c>
      <c r="F65" s="44">
        <f t="shared" si="14"/>
        <v>153572</v>
      </c>
      <c r="G65" s="62">
        <f>IF(ISBLANK(F65),"  ",IF(F76&gt;0,F65/F76,IF(F65&gt;0,1,0)))</f>
        <v>4.8720781276108717E-3</v>
      </c>
      <c r="H65" s="224">
        <v>0</v>
      </c>
      <c r="I65" s="58">
        <f t="shared" si="11"/>
        <v>0</v>
      </c>
      <c r="J65" s="69">
        <v>18907</v>
      </c>
      <c r="K65" s="60">
        <f t="shared" si="12"/>
        <v>1</v>
      </c>
      <c r="L65" s="44">
        <f t="shared" si="13"/>
        <v>18907</v>
      </c>
      <c r="M65" s="62">
        <f>IF(ISBLANK(L65),"  ",IF(L76&gt;0,L65/L76,IF(L65&gt;0,1,0)))</f>
        <v>5.7980914842973132E-4</v>
      </c>
      <c r="N65" s="220"/>
    </row>
    <row r="66" spans="1:14" s="200" customFormat="1" ht="44.25" x14ac:dyDescent="0.55000000000000004">
      <c r="A66" s="231" t="s">
        <v>63</v>
      </c>
      <c r="B66" s="224">
        <v>757</v>
      </c>
      <c r="C66" s="58">
        <f t="shared" si="0"/>
        <v>5.5584518573453066E-3</v>
      </c>
      <c r="D66" s="69">
        <v>135432</v>
      </c>
      <c r="E66" s="60">
        <f t="shared" si="9"/>
        <v>0.99444154814265473</v>
      </c>
      <c r="F66" s="44">
        <f t="shared" si="14"/>
        <v>136189</v>
      </c>
      <c r="G66" s="62">
        <f>IF(ISBLANK(F66),"  ",IF(F76&gt;0,F66/F76,IF(F66&gt;0,1,0)))</f>
        <v>4.3206017250618407E-3</v>
      </c>
      <c r="H66" s="224">
        <v>700</v>
      </c>
      <c r="I66" s="58">
        <f t="shared" si="11"/>
        <v>5.3557765876052028E-3</v>
      </c>
      <c r="J66" s="69">
        <v>130000</v>
      </c>
      <c r="K66" s="60">
        <f t="shared" si="12"/>
        <v>0.99464422341239478</v>
      </c>
      <c r="L66" s="44">
        <f t="shared" si="13"/>
        <v>130700</v>
      </c>
      <c r="M66" s="62">
        <f>IF(ISBLANK(L66),"  ",IF(L76&gt;0,L66/L76,IF(L66&gt;0,1,0)))</f>
        <v>4.0080951869554075E-3</v>
      </c>
      <c r="N66" s="220"/>
    </row>
    <row r="67" spans="1:14" s="202" customFormat="1" ht="45" x14ac:dyDescent="0.6">
      <c r="A67" s="235" t="s">
        <v>64</v>
      </c>
      <c r="B67" s="232">
        <v>8710917</v>
      </c>
      <c r="C67" s="80">
        <f t="shared" si="0"/>
        <v>0.63134161552806423</v>
      </c>
      <c r="D67" s="91">
        <v>5086553</v>
      </c>
      <c r="E67" s="83">
        <f t="shared" si="9"/>
        <v>0.36865838447193577</v>
      </c>
      <c r="F67" s="232">
        <f>F66+F65+F64+F63+F62+F61+F60+F59+F58+F57+F56</f>
        <v>13797470</v>
      </c>
      <c r="G67" s="82">
        <f>IF(ISBLANK(F67),"  ",IF(F76&gt;0,F67/F76,IF(F67&gt;0,1,0)))</f>
        <v>0.43772531323006258</v>
      </c>
      <c r="H67" s="232">
        <v>10370751</v>
      </c>
      <c r="I67" s="80">
        <f t="shared" si="11"/>
        <v>0.6907623125793495</v>
      </c>
      <c r="J67" s="91">
        <v>4642736</v>
      </c>
      <c r="K67" s="83">
        <f t="shared" si="12"/>
        <v>0.3092376874206505</v>
      </c>
      <c r="L67" s="232">
        <f>L66+L65+L64+L63+L62+L61+L60+L59+L58+L57+L56</f>
        <v>15013487</v>
      </c>
      <c r="M67" s="82">
        <f>IF(ISBLANK(L67),"  ",IF(L76&gt;0,L67/L76,IF(L67&gt;0,1,0)))</f>
        <v>0.46040921946532193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6733778</v>
      </c>
      <c r="E72" s="54">
        <f>IF(ISBLANK(D72),"  ",IF(F72&gt;0,D72/F72,IF(D72&gt;0,1,0)))</f>
        <v>1</v>
      </c>
      <c r="F72" s="67">
        <f>D72+B72</f>
        <v>6733778</v>
      </c>
      <c r="G72" s="56">
        <f>IF(ISBLANK(F72),"  ",IF(F76&gt;0,F72/F76,IF(F72&gt;0,1,0)))</f>
        <v>0.21362938888591201</v>
      </c>
      <c r="H72" s="207">
        <v>0</v>
      </c>
      <c r="I72" s="52">
        <f>IF(ISBLANK(H72),"  ",IF(L72&gt;0,H72/L72,IF(H72&gt;0,1,0)))</f>
        <v>0</v>
      </c>
      <c r="J72" s="59">
        <v>6731728</v>
      </c>
      <c r="K72" s="54">
        <f>IF(ISBLANK(J72),"  ",IF(L72&gt;0,J72/L72,IF(J72&gt;0,1,0)))</f>
        <v>1</v>
      </c>
      <c r="L72" s="67">
        <f>J72+H72</f>
        <v>6731728</v>
      </c>
      <c r="M72" s="56">
        <f>IF(ISBLANK(L72),"  ",IF(L76&gt;0,L72/L76,IF(L72&gt;0,1,0)))</f>
        <v>0.20643769393032096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2815405</v>
      </c>
      <c r="E73" s="60">
        <f>IF(ISBLANK(D73),"  ",IF(F73&gt;0,D73/F73,IF(D73&gt;0,1,0)))</f>
        <v>1</v>
      </c>
      <c r="F73" s="44">
        <f>D73+B73</f>
        <v>2815405</v>
      </c>
      <c r="G73" s="62">
        <f>IF(ISBLANK(F73),"  ",IF(F76&gt;0,F73/F76,IF(F73&gt;0,1,0)))</f>
        <v>8.9318841461114573E-2</v>
      </c>
      <c r="H73" s="224">
        <v>0</v>
      </c>
      <c r="I73" s="58">
        <f>IF(ISBLANK(H73),"  ",IF(L73&gt;0,H73/L73,IF(H73&gt;0,1,0)))</f>
        <v>0</v>
      </c>
      <c r="J73" s="69">
        <v>2800000</v>
      </c>
      <c r="K73" s="60">
        <f>IF(ISBLANK(J73),"  ",IF(L73&gt;0,J73/L73,IF(J73&gt;0,1,0)))</f>
        <v>1</v>
      </c>
      <c r="L73" s="44">
        <f>J73+H73</f>
        <v>2800000</v>
      </c>
      <c r="M73" s="62">
        <f>IF(ISBLANK(L73),"  ",IF(L76&gt;0,L73/L76,IF(L73&gt;0,1,0)))</f>
        <v>8.586584945275548E-2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9549183</v>
      </c>
      <c r="E74" s="83">
        <f>IF(ISBLANK(D74),"  ",IF(F74&gt;0,D74/F74,IF(D74&gt;0,1,0)))</f>
        <v>1</v>
      </c>
      <c r="F74" s="118">
        <f>F73+F72+F71+F70+F69</f>
        <v>9549183</v>
      </c>
      <c r="G74" s="82">
        <f>IF(ISBLANK(F74),"  ",IF(F76&gt;0,F74/F76,IF(F74&gt;0,1,0)))</f>
        <v>0.30294823034702661</v>
      </c>
      <c r="H74" s="117">
        <v>0</v>
      </c>
      <c r="I74" s="80">
        <f>IF(ISBLANK(H74),"  ",IF(L74&gt;0,H74/L74,IF(H74&gt;0,1,0)))</f>
        <v>0</v>
      </c>
      <c r="J74" s="95">
        <v>9531728</v>
      </c>
      <c r="K74" s="83">
        <f>IF(ISBLANK(J74),"  ",IF(L74&gt;0,J74/L74,IF(J74&gt;0,1,0)))</f>
        <v>1</v>
      </c>
      <c r="L74" s="118">
        <f>L73+L72+L71+L70+L69</f>
        <v>9531728</v>
      </c>
      <c r="M74" s="82">
        <f>IF(ISBLANK(L74),"  ",IF(L76&gt;0,L74/L76,IF(L74&gt;0,1,0)))</f>
        <v>0.29230354338307646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16885105</v>
      </c>
      <c r="C76" s="122">
        <f t="shared" si="0"/>
        <v>0.53568066283510651</v>
      </c>
      <c r="D76" s="121">
        <v>14635736</v>
      </c>
      <c r="E76" s="123">
        <f>IF(ISBLANK(D76),"  ",IF(F76&gt;0,D76/F76,IF(D76&gt;0,1,0)))</f>
        <v>0.46431933716489354</v>
      </c>
      <c r="F76" s="121">
        <f>F74+F67+F47+F40+F48+F75</f>
        <v>31520841</v>
      </c>
      <c r="G76" s="124">
        <f>IF(ISBLANK(F76),"  ",IF(F76&gt;0,F76/F76,IF(F76&gt;0,1,0)))</f>
        <v>1</v>
      </c>
      <c r="H76" s="121">
        <v>18434542</v>
      </c>
      <c r="I76" s="122">
        <f>IF(ISBLANK(H76),"  ",IF(L76&gt;0,H76/L76,IF(H76&gt;0,1,0)))</f>
        <v>0.56532057432232063</v>
      </c>
      <c r="J76" s="121">
        <v>14174464</v>
      </c>
      <c r="K76" s="123">
        <f>IF(ISBLANK(J76),"  ",IF(L76&gt;0,J76/L76,IF(J76&gt;0,1,0)))</f>
        <v>0.43467942567767937</v>
      </c>
      <c r="L76" s="121">
        <f>L74+L67+L47+L40+L48+L75</f>
        <v>32609006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98</v>
      </c>
      <c r="L1" s="9"/>
      <c r="M1" s="8"/>
      <c r="N1" s="130"/>
      <c r="O1" s="130"/>
      <c r="P1" s="130"/>
      <c r="Q1" s="130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130"/>
      <c r="O3" s="130"/>
      <c r="P3" s="130"/>
      <c r="Q3" s="130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130" customFormat="1" ht="44.25" x14ac:dyDescent="0.55000000000000004">
      <c r="A13" s="51" t="s">
        <v>12</v>
      </c>
      <c r="B13" s="9">
        <v>2667303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2667303</v>
      </c>
      <c r="G13" s="56">
        <f>IF(ISBLANK(F13),"  ",IF(F76&gt;0,F13/F76,IF(F13&gt;0,1,0)))</f>
        <v>0.13696223013880446</v>
      </c>
      <c r="H13" s="9">
        <v>5038565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5038565</v>
      </c>
      <c r="M13" s="56">
        <f>IF(ISBLANK(L13),"  ",IF(L76&gt;0,L13/L76,IF(L13&gt;0,1,0)))</f>
        <v>0.25506226380088748</v>
      </c>
      <c r="N13" s="220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2448826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2448826</v>
      </c>
      <c r="G15" s="65">
        <f>IF(ISBLANK(F15),"  ",IF(F76&gt;0,F15/F76,IF(F15&gt;0,1,0)))</f>
        <v>0.12574374571688629</v>
      </c>
      <c r="H15" s="226">
        <v>237395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237395</v>
      </c>
      <c r="M15" s="65">
        <f>IF(ISBLANK(L15),"  ",IF(L76&gt;0,L15/L76,IF(L15&gt;0,1,0)))</f>
        <v>1.2017410932480117E-2</v>
      </c>
      <c r="N15" s="220"/>
    </row>
    <row r="16" spans="1:17" s="200" customFormat="1" ht="44.25" x14ac:dyDescent="0.55000000000000004">
      <c r="A16" s="66" t="s">
        <v>15</v>
      </c>
      <c r="B16" s="207">
        <v>2220759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2220759</v>
      </c>
      <c r="G16" s="56">
        <f>IF(ISBLANK(F16),"  ",IF(F76&gt;0,F16/F76,IF(F16&gt;0,1,0)))</f>
        <v>0.11403282838163541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228067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228067</v>
      </c>
      <c r="G17" s="62">
        <f>IF(ISBLANK(F17),"  ",IF(F76&gt;0,F17/F76,IF(F17&gt;0,1,0)))</f>
        <v>1.1710917335250894E-2</v>
      </c>
      <c r="H17" s="224">
        <v>237395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237395</v>
      </c>
      <c r="M17" s="62">
        <f>IF(ISBLANK(L17),"  ",IF(L76&gt;0,L17/L76,IF(L17&gt;0,1,0)))</f>
        <v>1.2017410932480117E-2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5116129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5116129</v>
      </c>
      <c r="G40" s="82">
        <f>IF(ISBLANK(F40),"  ",IF(F76&gt;0,F40/F76,IF(F40&gt;0,1,0)))</f>
        <v>0.26270597585569078</v>
      </c>
      <c r="H40" s="229">
        <v>5275960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5275960</v>
      </c>
      <c r="M40" s="82">
        <f>IF(ISBLANK(L40),"  ",IF(L76&gt;0,L40/L76,IF(L40&gt;0,1,0)))</f>
        <v>0.26707967473336758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4706143</v>
      </c>
      <c r="C50" s="52">
        <f t="shared" si="0"/>
        <v>0.99444450783677063</v>
      </c>
      <c r="D50" s="59">
        <v>26291</v>
      </c>
      <c r="E50" s="54">
        <f t="shared" ref="E50:E67" si="9">IF(ISBLANK(D50),"  ",IF(F50&gt;0,D50/F50,IF(D50&gt;0,1,0)))</f>
        <v>5.5554921632293237E-3</v>
      </c>
      <c r="F50" s="101">
        <f t="shared" ref="F50:F55" si="10">D50+B50</f>
        <v>4732434</v>
      </c>
      <c r="G50" s="56">
        <f>IF(ISBLANK(F50),"  ",IF(F76&gt;0,F50/F76,IF(F50&gt;0,1,0)))</f>
        <v>0.24300378120697311</v>
      </c>
      <c r="H50" s="97">
        <v>5164067</v>
      </c>
      <c r="I50" s="52">
        <f t="shared" ref="I50:I67" si="11">IF(ISBLANK(H50),"  ",IF(L50&gt;0,H50/L50,IF(H50&gt;0,1,0)))</f>
        <v>0.99384149588525317</v>
      </c>
      <c r="J50" s="59">
        <v>32000</v>
      </c>
      <c r="K50" s="54">
        <f t="shared" ref="K50:K67" si="12">IF(ISBLANK(J50),"  ",IF(L50&gt;0,J50/L50,IF(J50&gt;0,1,0)))</f>
        <v>6.158504114746788E-3</v>
      </c>
      <c r="L50" s="101">
        <f t="shared" ref="L50:L66" si="13">J50+H50</f>
        <v>5196067</v>
      </c>
      <c r="M50" s="56">
        <f>IF(ISBLANK(L50),"  ",IF(L76&gt;0,L50/L76,IF(L50&gt;0,1,0)))</f>
        <v>0.26303533086922287</v>
      </c>
      <c r="N50" s="220"/>
    </row>
    <row r="51" spans="1:14" s="200" customFormat="1" ht="44.25" x14ac:dyDescent="0.55000000000000004">
      <c r="A51" s="223" t="s">
        <v>48</v>
      </c>
      <c r="B51" s="226">
        <v>77816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77816</v>
      </c>
      <c r="G51" s="62">
        <f>IF(ISBLANK(F51),"  ",IF(F76&gt;0,F51/F76,IF(F51&gt;0,1,0)))</f>
        <v>3.9957413538998787E-3</v>
      </c>
      <c r="H51" s="226">
        <v>96441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96441</v>
      </c>
      <c r="M51" s="62">
        <f>IF(ISBLANK(L51),"  ",IF(L76&gt;0,L51/L76,IF(L51&gt;0,1,0)))</f>
        <v>4.8820368067537855E-3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339185</v>
      </c>
      <c r="E52" s="60">
        <f t="shared" si="9"/>
        <v>1</v>
      </c>
      <c r="F52" s="106">
        <f t="shared" si="10"/>
        <v>339185</v>
      </c>
      <c r="G52" s="62">
        <f>IF(ISBLANK(F52),"  ",IF(F76&gt;0,F52/F76,IF(F52&gt;0,1,0)))</f>
        <v>1.7416669208421536E-2</v>
      </c>
      <c r="H52" s="104">
        <v>0</v>
      </c>
      <c r="I52" s="58">
        <f t="shared" si="11"/>
        <v>0</v>
      </c>
      <c r="J52" s="105">
        <v>365000</v>
      </c>
      <c r="K52" s="60">
        <f t="shared" si="12"/>
        <v>1</v>
      </c>
      <c r="L52" s="106">
        <f t="shared" si="13"/>
        <v>365000</v>
      </c>
      <c r="M52" s="62">
        <f>IF(ISBLANK(L52),"  ",IF(L76&gt;0,L52/L76,IF(L52&gt;0,1,0)))</f>
        <v>1.8477031910340329E-2</v>
      </c>
      <c r="N52" s="220"/>
    </row>
    <row r="53" spans="1:14" s="200" customFormat="1" ht="44.25" x14ac:dyDescent="0.55000000000000004">
      <c r="A53" s="103" t="s">
        <v>50</v>
      </c>
      <c r="B53" s="104">
        <v>144035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144035</v>
      </c>
      <c r="G53" s="62">
        <f>IF(ISBLANK(F53),"  ",IF(F76&gt;0,F53/F76,IF(F53&gt;0,1,0)))</f>
        <v>7.3959931878915522E-3</v>
      </c>
      <c r="H53" s="104">
        <v>154933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154933</v>
      </c>
      <c r="M53" s="62">
        <f>IF(ISBLANK(L53),"  ",IF(L76&gt;0,L53/L76,IF(L53&gt;0,1,0)))</f>
        <v>7.8430191368897492E-3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172" t="s">
        <v>52</v>
      </c>
      <c r="B55" s="226">
        <v>357690</v>
      </c>
      <c r="C55" s="58">
        <f t="shared" si="0"/>
        <v>0.27739432818597493</v>
      </c>
      <c r="D55" s="69">
        <v>931774</v>
      </c>
      <c r="E55" s="60">
        <f t="shared" si="9"/>
        <v>0.72260567181402502</v>
      </c>
      <c r="F55" s="102">
        <f t="shared" si="10"/>
        <v>1289464</v>
      </c>
      <c r="G55" s="62">
        <f>IF(ISBLANK(F55),"  ",IF(F76&gt;0,F55/F76,IF(F55&gt;0,1,0)))</f>
        <v>6.6212149547203059E-2</v>
      </c>
      <c r="H55" s="226">
        <v>379520</v>
      </c>
      <c r="I55" s="58">
        <f t="shared" si="11"/>
        <v>0.27484122328676847</v>
      </c>
      <c r="J55" s="69">
        <v>1001350</v>
      </c>
      <c r="K55" s="60">
        <f t="shared" si="12"/>
        <v>0.72515877671323148</v>
      </c>
      <c r="L55" s="102">
        <f t="shared" si="13"/>
        <v>1380870</v>
      </c>
      <c r="M55" s="62">
        <f>IF(ISBLANK(L55),"  ",IF(L76&gt;0,L55/L76,IF(L55&gt;0,1,0)))</f>
        <v>6.9902408367209998E-2</v>
      </c>
      <c r="N55" s="220"/>
    </row>
    <row r="56" spans="1:14" s="202" customFormat="1" ht="45" x14ac:dyDescent="0.6">
      <c r="A56" s="233" t="s">
        <v>53</v>
      </c>
      <c r="B56" s="234">
        <v>5285684</v>
      </c>
      <c r="C56" s="80">
        <f t="shared" si="0"/>
        <v>0.80293741362134274</v>
      </c>
      <c r="D56" s="91">
        <v>1297250</v>
      </c>
      <c r="E56" s="83">
        <f t="shared" si="9"/>
        <v>0.19706258637865728</v>
      </c>
      <c r="F56" s="107">
        <f>F55+F53+F52+F51+F50+F54</f>
        <v>6582934</v>
      </c>
      <c r="G56" s="82">
        <f>IF(ISBLANK(F56),"  ",IF(F76&gt;0,F56/F76,IF(F56&gt;0,1,0)))</f>
        <v>0.33802433450438912</v>
      </c>
      <c r="H56" s="234">
        <v>5794961</v>
      </c>
      <c r="I56" s="80">
        <f t="shared" si="11"/>
        <v>0.80560412305265272</v>
      </c>
      <c r="J56" s="91">
        <v>1398350</v>
      </c>
      <c r="K56" s="83">
        <f t="shared" si="12"/>
        <v>0.19439587694734733</v>
      </c>
      <c r="L56" s="102">
        <f t="shared" si="13"/>
        <v>7193311</v>
      </c>
      <c r="M56" s="82">
        <f>IF(ISBLANK(L56),"  ",IF(L76&gt;0,L56/L76,IF(L56&gt;0,1,0)))</f>
        <v>0.3641398270904167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1559</v>
      </c>
      <c r="C59" s="58">
        <f t="shared" si="0"/>
        <v>1.5048262548262548E-2</v>
      </c>
      <c r="D59" s="69">
        <v>102041</v>
      </c>
      <c r="E59" s="60">
        <f t="shared" si="9"/>
        <v>0.98495173745173747</v>
      </c>
      <c r="F59" s="44">
        <f t="shared" si="14"/>
        <v>103600</v>
      </c>
      <c r="G59" s="62">
        <f>IF(ISBLANK(F59),"  ",IF(F76&gt;0,F59/F76,IF(F59&gt;0,1,0)))</f>
        <v>5.3197132243243987E-3</v>
      </c>
      <c r="H59" s="224">
        <v>1559</v>
      </c>
      <c r="I59" s="58">
        <f t="shared" si="11"/>
        <v>1.4910242064289061E-2</v>
      </c>
      <c r="J59" s="69">
        <v>103000</v>
      </c>
      <c r="K59" s="60">
        <f t="shared" si="12"/>
        <v>0.98508975793571096</v>
      </c>
      <c r="L59" s="44">
        <f t="shared" si="13"/>
        <v>104559</v>
      </c>
      <c r="M59" s="62">
        <f>IF(ISBLANK(L59),"  ",IF(L76&gt;0,L59/L76,IF(L59&gt;0,1,0)))</f>
        <v>5.2929862452418481E-3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1001445</v>
      </c>
      <c r="E60" s="60">
        <f t="shared" si="9"/>
        <v>1</v>
      </c>
      <c r="F60" s="78">
        <f t="shared" si="14"/>
        <v>1001445</v>
      </c>
      <c r="G60" s="62">
        <f>IF(ISBLANK(F60),"  ",IF(F76&gt;0,F60/F76,IF(F60&gt;0,1,0)))</f>
        <v>5.1422781949165518E-2</v>
      </c>
      <c r="H60" s="228">
        <v>0</v>
      </c>
      <c r="I60" s="58">
        <f t="shared" si="11"/>
        <v>0</v>
      </c>
      <c r="J60" s="77">
        <v>1005000</v>
      </c>
      <c r="K60" s="60">
        <f t="shared" si="12"/>
        <v>1</v>
      </c>
      <c r="L60" s="78">
        <f t="shared" si="13"/>
        <v>1005000</v>
      </c>
      <c r="M60" s="62">
        <f>IF(ISBLANK(L60),"  ",IF(L76&gt;0,L60/L76,IF(L60&gt;0,1,0)))</f>
        <v>5.0875115259978169E-2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18724</v>
      </c>
      <c r="E63" s="60">
        <f t="shared" si="9"/>
        <v>1</v>
      </c>
      <c r="F63" s="44">
        <f t="shared" si="14"/>
        <v>18724</v>
      </c>
      <c r="G63" s="62">
        <f>IF(ISBLANK(F63),"  ",IF(F76&gt;0,F63/F76,IF(F63&gt;0,1,0)))</f>
        <v>9.6145087270511627E-4</v>
      </c>
      <c r="H63" s="224">
        <v>0</v>
      </c>
      <c r="I63" s="58">
        <f t="shared" si="11"/>
        <v>0</v>
      </c>
      <c r="J63" s="69">
        <v>22000</v>
      </c>
      <c r="K63" s="60">
        <f t="shared" si="12"/>
        <v>1</v>
      </c>
      <c r="L63" s="44">
        <f t="shared" si="13"/>
        <v>22000</v>
      </c>
      <c r="M63" s="62">
        <f>IF(ISBLANK(L63),"  ",IF(L76&gt;0,L63/L76,IF(L63&gt;0,1,0)))</f>
        <v>1.1136841151438007E-3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40000</v>
      </c>
      <c r="E64" s="60">
        <f t="shared" si="9"/>
        <v>1</v>
      </c>
      <c r="F64" s="44">
        <f t="shared" si="14"/>
        <v>40000</v>
      </c>
      <c r="G64" s="62">
        <f>IF(ISBLANK(F64),"  ",IF(F76&gt;0,F64/F76,IF(F64&gt;0,1,0)))</f>
        <v>2.0539433298549805E-3</v>
      </c>
      <c r="H64" s="224">
        <v>0</v>
      </c>
      <c r="I64" s="58">
        <f t="shared" si="11"/>
        <v>0</v>
      </c>
      <c r="J64" s="69">
        <v>20000</v>
      </c>
      <c r="K64" s="60">
        <f t="shared" si="12"/>
        <v>1</v>
      </c>
      <c r="L64" s="44">
        <f t="shared" si="13"/>
        <v>20000</v>
      </c>
      <c r="M64" s="62">
        <f>IF(ISBLANK(L64),"  ",IF(L76&gt;0,L64/L76,IF(L64&gt;0,1,0)))</f>
        <v>1.0124401046761825E-3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80907</v>
      </c>
      <c r="E65" s="60">
        <f t="shared" si="9"/>
        <v>1</v>
      </c>
      <c r="F65" s="44">
        <f t="shared" si="14"/>
        <v>80907</v>
      </c>
      <c r="G65" s="62">
        <f>IF(ISBLANK(F65),"  ",IF(F76&gt;0,F65/F76,IF(F65&gt;0,1,0)))</f>
        <v>4.1544598247144219E-3</v>
      </c>
      <c r="H65" s="224">
        <v>0</v>
      </c>
      <c r="I65" s="58">
        <f t="shared" si="11"/>
        <v>0</v>
      </c>
      <c r="J65" s="69">
        <v>90000</v>
      </c>
      <c r="K65" s="60">
        <f t="shared" si="12"/>
        <v>1</v>
      </c>
      <c r="L65" s="44">
        <f t="shared" si="13"/>
        <v>90000</v>
      </c>
      <c r="M65" s="62">
        <f>IF(ISBLANK(L65),"  ",IF(L76&gt;0,L65/L76,IF(L65&gt;0,1,0)))</f>
        <v>4.5559804710428205E-3</v>
      </c>
      <c r="N65" s="220"/>
    </row>
    <row r="66" spans="1:14" s="200" customFormat="1" ht="44.25" x14ac:dyDescent="0.55000000000000004">
      <c r="A66" s="175" t="s">
        <v>63</v>
      </c>
      <c r="B66" s="224">
        <v>3480</v>
      </c>
      <c r="C66" s="58">
        <f t="shared" si="0"/>
        <v>6.8566699833509017E-3</v>
      </c>
      <c r="D66" s="69">
        <v>504055</v>
      </c>
      <c r="E66" s="60">
        <f t="shared" si="9"/>
        <v>0.99314333001664912</v>
      </c>
      <c r="F66" s="44">
        <f t="shared" si="14"/>
        <v>507535</v>
      </c>
      <c r="G66" s="62">
        <f>IF(ISBLANK(F66),"  ",IF(F76&gt;0,F66/F76,IF(F66&gt;0,1,0)))</f>
        <v>2.6061203197948687E-2</v>
      </c>
      <c r="H66" s="224">
        <v>3480</v>
      </c>
      <c r="I66" s="58">
        <f t="shared" si="11"/>
        <v>9.3737373737373744E-2</v>
      </c>
      <c r="J66" s="69">
        <v>33645</v>
      </c>
      <c r="K66" s="60">
        <f t="shared" si="12"/>
        <v>0.90626262626262621</v>
      </c>
      <c r="L66" s="44">
        <f t="shared" si="13"/>
        <v>37125</v>
      </c>
      <c r="M66" s="62">
        <f>IF(ISBLANK(L66),"  ",IF(L76&gt;0,L66/L76,IF(L66&gt;0,1,0)))</f>
        <v>1.8793419443051637E-3</v>
      </c>
      <c r="N66" s="220"/>
    </row>
    <row r="67" spans="1:14" s="202" customFormat="1" ht="45" x14ac:dyDescent="0.6">
      <c r="A67" s="235" t="s">
        <v>64</v>
      </c>
      <c r="B67" s="232">
        <v>5290723</v>
      </c>
      <c r="C67" s="80">
        <f t="shared" si="0"/>
        <v>0.63474876561835458</v>
      </c>
      <c r="D67" s="91">
        <v>3044422</v>
      </c>
      <c r="E67" s="83">
        <f t="shared" si="9"/>
        <v>0.36525123438164542</v>
      </c>
      <c r="F67" s="232">
        <f>F66+F65+F64+F63+F62+F61+F60+F59+F58+F57+F56</f>
        <v>8335145</v>
      </c>
      <c r="G67" s="82">
        <f>IF(ISBLANK(F67),"  ",IF(F76&gt;0,F67/F76,IF(F67&gt;0,1,0)))</f>
        <v>0.42799788690310225</v>
      </c>
      <c r="H67" s="232">
        <v>5800000</v>
      </c>
      <c r="I67" s="80">
        <f t="shared" si="11"/>
        <v>0.68460852491060253</v>
      </c>
      <c r="J67" s="91">
        <v>2671995</v>
      </c>
      <c r="K67" s="83">
        <f t="shared" si="12"/>
        <v>0.31539147508939747</v>
      </c>
      <c r="L67" s="232">
        <f>L66+L65+L64+L63+L62+L61+L60+L59+L58+L57+L56</f>
        <v>8471995</v>
      </c>
      <c r="M67" s="82">
        <f>IF(ISBLANK(L67),"  ",IF(L76&gt;0,L67/L76,IF(L67&gt;0,1,0)))</f>
        <v>0.42886937523080471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6145</v>
      </c>
      <c r="E69" s="54">
        <f>IF(ISBLANK(D69),"  ",IF(F69&gt;0,D69/F69,IF(D69&gt;0,1,0)))</f>
        <v>1</v>
      </c>
      <c r="F69" s="67">
        <f>D69+B69</f>
        <v>6145</v>
      </c>
      <c r="G69" s="56">
        <f>IF(ISBLANK(F69),"  ",IF(F76&gt;0,F69/F76,IF(F69&gt;0,1,0)))</f>
        <v>3.1553704404897135E-4</v>
      </c>
      <c r="H69" s="207">
        <v>0</v>
      </c>
      <c r="I69" s="52">
        <f>IF(ISBLANK(H69),"  ",IF(L69&gt;0,H69/L69,IF(H69&gt;0,1,0)))</f>
        <v>0</v>
      </c>
      <c r="J69" s="59">
        <v>6300</v>
      </c>
      <c r="K69" s="54">
        <f>IF(ISBLANK(J69),"  ",IF(L69&gt;0,J69/L69,IF(J69&gt;0,1,0)))</f>
        <v>1</v>
      </c>
      <c r="L69" s="67">
        <f>J69+H69</f>
        <v>6300</v>
      </c>
      <c r="M69" s="56">
        <f>IF(ISBLANK(L69),"  ",IF(L76&gt;0,L69/L76,IF(L69&gt;0,1,0)))</f>
        <v>3.1891863297299749E-4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4374957</v>
      </c>
      <c r="E72" s="54">
        <f>IF(ISBLANK(D72),"  ",IF(F72&gt;0,D72/F72,IF(D72&gt;0,1,0)))</f>
        <v>1</v>
      </c>
      <c r="F72" s="67">
        <f>D72+B72</f>
        <v>4374957</v>
      </c>
      <c r="G72" s="56">
        <f>IF(ISBLANK(F72),"  ",IF(F76&gt;0,F72/F76,IF(F72&gt;0,1,0)))</f>
        <v>0.22464784371380889</v>
      </c>
      <c r="H72" s="207">
        <v>0</v>
      </c>
      <c r="I72" s="52">
        <f>IF(ISBLANK(H72),"  ",IF(L72&gt;0,H72/L72,IF(H72&gt;0,1,0)))</f>
        <v>0</v>
      </c>
      <c r="J72" s="59">
        <v>4500000</v>
      </c>
      <c r="K72" s="54">
        <f>IF(ISBLANK(J72),"  ",IF(L72&gt;0,J72/L72,IF(J72&gt;0,1,0)))</f>
        <v>1</v>
      </c>
      <c r="L72" s="67">
        <f>J72+H72</f>
        <v>4500000</v>
      </c>
      <c r="M72" s="56">
        <f>IF(ISBLANK(L72),"  ",IF(L76&gt;0,L72/L76,IF(L72&gt;0,1,0)))</f>
        <v>0.22779902355214104</v>
      </c>
    </row>
    <row r="73" spans="1:14" s="200" customFormat="1" ht="44.25" x14ac:dyDescent="0.55000000000000004">
      <c r="A73" s="172" t="s">
        <v>70</v>
      </c>
      <c r="B73" s="224">
        <v>0</v>
      </c>
      <c r="C73" s="58">
        <f t="shared" si="0"/>
        <v>0</v>
      </c>
      <c r="D73" s="69">
        <v>1642358</v>
      </c>
      <c r="E73" s="60">
        <f>IF(ISBLANK(D73),"  ",IF(F73&gt;0,D73/F73,IF(D73&gt;0,1,0)))</f>
        <v>1</v>
      </c>
      <c r="F73" s="44">
        <f>D73+B73</f>
        <v>1642358</v>
      </c>
      <c r="G73" s="62">
        <f>IF(ISBLANK(F73),"  ",IF(F76&gt;0,F73/F76,IF(F73&gt;0,1,0)))</f>
        <v>8.4332756483349147E-2</v>
      </c>
      <c r="H73" s="224">
        <v>0</v>
      </c>
      <c r="I73" s="58">
        <f>IF(ISBLANK(H73),"  ",IF(L73&gt;0,H73/L73,IF(H73&gt;0,1,0)))</f>
        <v>0</v>
      </c>
      <c r="J73" s="69">
        <v>1500000</v>
      </c>
      <c r="K73" s="60">
        <f>IF(ISBLANK(J73),"  ",IF(L73&gt;0,J73/L73,IF(J73&gt;0,1,0)))</f>
        <v>1</v>
      </c>
      <c r="L73" s="44">
        <f>J73+H73</f>
        <v>1500000</v>
      </c>
      <c r="M73" s="62">
        <f>IF(ISBLANK(L73),"  ",IF(L76&gt;0,L73/L76,IF(L73&gt;0,1,0)))</f>
        <v>7.5933007850713677E-2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6023460</v>
      </c>
      <c r="E74" s="83">
        <f>IF(ISBLANK(D74),"  ",IF(F74&gt;0,D74/F74,IF(D74&gt;0,1,0)))</f>
        <v>1</v>
      </c>
      <c r="F74" s="118">
        <f>F73+F72+F71+F70+F69</f>
        <v>6023460</v>
      </c>
      <c r="G74" s="82">
        <f>IF(ISBLANK(F74),"  ",IF(F76&gt;0,F74/F76,IF(F74&gt;0,1,0)))</f>
        <v>0.30929613724120697</v>
      </c>
      <c r="H74" s="117">
        <v>0</v>
      </c>
      <c r="I74" s="80">
        <f>IF(ISBLANK(H74),"  ",IF(L74&gt;0,H74/L74,IF(H74&gt;0,1,0)))</f>
        <v>0</v>
      </c>
      <c r="J74" s="95">
        <v>6006300</v>
      </c>
      <c r="K74" s="83">
        <f>IF(ISBLANK(J74),"  ",IF(L74&gt;0,J74/L74,IF(J74&gt;0,1,0)))</f>
        <v>1</v>
      </c>
      <c r="L74" s="118">
        <f>L73+L72+L71+L70+L69</f>
        <v>6006300</v>
      </c>
      <c r="M74" s="82">
        <f>IF(ISBLANK(L74),"  ",IF(L76&gt;0,L74/L76,IF(L74&gt;0,1,0)))</f>
        <v>0.30405095003582772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10406852</v>
      </c>
      <c r="C76" s="122">
        <f t="shared" si="0"/>
        <v>0.53437710625469903</v>
      </c>
      <c r="D76" s="121">
        <v>9067882</v>
      </c>
      <c r="E76" s="123">
        <f>IF(ISBLANK(D76),"  ",IF(F76&gt;0,D76/F76,IF(D76&gt;0,1,0)))</f>
        <v>0.46562289374530097</v>
      </c>
      <c r="F76" s="121">
        <f>F74+F67+F47+F40+F48+F75</f>
        <v>19474734</v>
      </c>
      <c r="G76" s="124">
        <f>IF(ISBLANK(F76),"  ",IF(F76&gt;0,F76/F76,IF(F76&gt;0,1,0)))</f>
        <v>1</v>
      </c>
      <c r="H76" s="121">
        <v>11075960</v>
      </c>
      <c r="I76" s="122">
        <f>IF(ISBLANK(H76),"  ",IF(L76&gt;0,H76/L76,IF(H76&gt;0,1,0)))</f>
        <v>0.56068730508946052</v>
      </c>
      <c r="J76" s="121">
        <v>8678295</v>
      </c>
      <c r="K76" s="123">
        <f>IF(ISBLANK(J76),"  ",IF(L76&gt;0,J76/L76,IF(J76&gt;0,1,0)))</f>
        <v>0.43931269491053954</v>
      </c>
      <c r="L76" s="121">
        <f>L74+L67+L47+L40+L48+L75</f>
        <v>19754255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tr">
        <f>[6]Revenue!B2</f>
        <v>Nunez Community College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1793799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1793799</v>
      </c>
      <c r="G13" s="56">
        <f>IF(ISBLANK(F13),"  ",IF(F76&gt;0,F13/F76,IF(F13&gt;0,1,0)))</f>
        <v>8.9535653208825228E-2</v>
      </c>
      <c r="H13" s="9">
        <v>3445379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3445379</v>
      </c>
      <c r="M13" s="56">
        <f>IF(ISBLANK(L13),"  ",IF(L76&gt;0,L13/L76,IF(L13&gt;0,1,0)))</f>
        <v>0.17033516889457367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1641688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1641688</v>
      </c>
      <c r="G15" s="65">
        <f>IF(ISBLANK(F15),"  ",IF(F76&gt;0,F15/F76,IF(F15&gt;0,1,0)))</f>
        <v>8.1943187305316745E-2</v>
      </c>
      <c r="H15" s="226">
        <v>154822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154822</v>
      </c>
      <c r="M15" s="65">
        <f>IF(ISBLANK(L15),"  ",IF(L76&gt;0,L15/L76,IF(L15&gt;0,1,0)))</f>
        <v>7.6542033600935306E-3</v>
      </c>
      <c r="N15" s="220"/>
    </row>
    <row r="16" spans="1:17" s="200" customFormat="1" ht="44.25" x14ac:dyDescent="0.55000000000000004">
      <c r="A16" s="66" t="s">
        <v>15</v>
      </c>
      <c r="B16" s="207">
        <v>1492949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1492949</v>
      </c>
      <c r="G16" s="56">
        <f>IF(ISBLANK(F16),"  ",IF(F76&gt;0,F16/F76,IF(F16&gt;0,1,0)))</f>
        <v>7.4519031353268914E-2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148739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148739</v>
      </c>
      <c r="G17" s="62">
        <f>IF(ISBLANK(F17),"  ",IF(F76&gt;0,F17/F76,IF(F17&gt;0,1,0)))</f>
        <v>7.4241559520478364E-3</v>
      </c>
      <c r="H17" s="224">
        <v>154822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154822</v>
      </c>
      <c r="M17" s="62">
        <f>IF(ISBLANK(L17),"  ",IF(L76&gt;0,L17/L76,IF(L17&gt;0,1,0)))</f>
        <v>7.6542033600935306E-3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3435487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3435487</v>
      </c>
      <c r="G40" s="82">
        <f>IF(ISBLANK(F40),"  ",IF(F76&gt;0,F40/F76,IF(F40&gt;0,1,0)))</f>
        <v>0.17147884051414197</v>
      </c>
      <c r="H40" s="229">
        <v>3600201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3600201</v>
      </c>
      <c r="M40" s="82">
        <f>IF(ISBLANK(L40),"  ",IF(L76&gt;0,L40/L76,IF(L40&gt;0,1,0)))</f>
        <v>0.17798937225466721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4843607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4843607</v>
      </c>
      <c r="G50" s="56">
        <f>IF(ISBLANK(F50),"  ",IF(F76&gt;0,F50/F76,IF(F50&gt;0,1,0)))</f>
        <v>0.24176371858376461</v>
      </c>
      <c r="H50" s="97">
        <v>5225080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5225080</v>
      </c>
      <c r="M50" s="56">
        <f>IF(ISBLANK(L50),"  ",IF(L76&gt;0,L50/L76,IF(L50&gt;0,1,0)))</f>
        <v>0.25832132960921256</v>
      </c>
      <c r="N50" s="220"/>
    </row>
    <row r="51" spans="1:14" s="200" customFormat="1" ht="44.25" x14ac:dyDescent="0.55000000000000004">
      <c r="A51" s="223" t="s">
        <v>48</v>
      </c>
      <c r="B51" s="226">
        <v>31662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31662</v>
      </c>
      <c r="G51" s="62">
        <f>IF(ISBLANK(F51),"  ",IF(F76&gt;0,F51/F76,IF(F51&gt;0,1,0)))</f>
        <v>1.5803765371135922E-3</v>
      </c>
      <c r="H51" s="226">
        <v>34049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34049</v>
      </c>
      <c r="M51" s="62">
        <f>IF(ISBLANK(L51),"  ",IF(L76&gt;0,L51/L76,IF(L51&gt;0,1,0)))</f>
        <v>1.6833393846341256E-3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302774</v>
      </c>
      <c r="E52" s="60">
        <f t="shared" si="9"/>
        <v>1</v>
      </c>
      <c r="F52" s="106">
        <f t="shared" si="10"/>
        <v>302774</v>
      </c>
      <c r="G52" s="62">
        <f>IF(ISBLANK(F52),"  ",IF(F76&gt;0,F52/F76,IF(F52&gt;0,1,0)))</f>
        <v>1.5112656359296026E-2</v>
      </c>
      <c r="H52" s="104">
        <v>0</v>
      </c>
      <c r="I52" s="58">
        <f t="shared" si="11"/>
        <v>0</v>
      </c>
      <c r="J52" s="105">
        <v>331537</v>
      </c>
      <c r="K52" s="60">
        <f t="shared" si="12"/>
        <v>1</v>
      </c>
      <c r="L52" s="106">
        <f t="shared" si="13"/>
        <v>331537</v>
      </c>
      <c r="M52" s="62">
        <f>IF(ISBLANK(L52),"  ",IF(L76&gt;0,L52/L76,IF(L52&gt;0,1,0)))</f>
        <v>1.6390768879069699E-2</v>
      </c>
      <c r="N52" s="220"/>
    </row>
    <row r="53" spans="1:14" s="200" customFormat="1" ht="44.25" x14ac:dyDescent="0.55000000000000004">
      <c r="A53" s="103" t="s">
        <v>50</v>
      </c>
      <c r="B53" s="104">
        <v>129763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129763</v>
      </c>
      <c r="G53" s="62">
        <f>IF(ISBLANK(F53),"  ",IF(F76&gt;0,F53/F76,IF(F53&gt;0,1,0)))</f>
        <v>6.4769882062242134E-3</v>
      </c>
      <c r="H53" s="104">
        <v>139781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139781</v>
      </c>
      <c r="M53" s="62">
        <f>IF(ISBLANK(L53),"  ",IF(L76&gt;0,L53/L76,IF(L53&gt;0,1,0)))</f>
        <v>6.9105953926265886E-3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446723</v>
      </c>
      <c r="C55" s="58">
        <f t="shared" si="0"/>
        <v>0.43862811808081847</v>
      </c>
      <c r="D55" s="69">
        <v>571732</v>
      </c>
      <c r="E55" s="60">
        <f t="shared" si="9"/>
        <v>0.56137188191918153</v>
      </c>
      <c r="F55" s="102">
        <f t="shared" si="10"/>
        <v>1018455</v>
      </c>
      <c r="G55" s="62">
        <f>IF(ISBLANK(F55),"  ",IF(F76&gt;0,F55/F76,IF(F55&gt;0,1,0)))</f>
        <v>5.0835145793254481E-2</v>
      </c>
      <c r="H55" s="226">
        <v>492222</v>
      </c>
      <c r="I55" s="58">
        <f t="shared" si="11"/>
        <v>0.45112579358205551</v>
      </c>
      <c r="J55" s="69">
        <v>598875</v>
      </c>
      <c r="K55" s="60">
        <f t="shared" si="12"/>
        <v>0.54887420641794449</v>
      </c>
      <c r="L55" s="102">
        <f t="shared" si="13"/>
        <v>1091097</v>
      </c>
      <c r="M55" s="62">
        <f>IF(ISBLANK(L55),"  ",IF(L76&gt;0,L55/L76,IF(L55&gt;0,1,0)))</f>
        <v>5.3942452129464614E-2</v>
      </c>
      <c r="N55" s="220"/>
    </row>
    <row r="56" spans="1:14" s="202" customFormat="1" ht="45" x14ac:dyDescent="0.6">
      <c r="A56" s="233" t="s">
        <v>53</v>
      </c>
      <c r="B56" s="234">
        <v>5451755</v>
      </c>
      <c r="C56" s="80">
        <f t="shared" si="0"/>
        <v>0.86176574124905692</v>
      </c>
      <c r="D56" s="91">
        <v>874506</v>
      </c>
      <c r="E56" s="83">
        <f t="shared" si="9"/>
        <v>0.13823425875094308</v>
      </c>
      <c r="F56" s="107">
        <f>F55+F53+F52+F51+F50+F54</f>
        <v>6326261</v>
      </c>
      <c r="G56" s="82">
        <f>IF(ISBLANK(F56),"  ",IF(F76&gt;0,F56/F76,IF(F56&gt;0,1,0)))</f>
        <v>0.31576888547965293</v>
      </c>
      <c r="H56" s="234">
        <v>5891132</v>
      </c>
      <c r="I56" s="80">
        <f t="shared" si="11"/>
        <v>0.86360683153256801</v>
      </c>
      <c r="J56" s="91">
        <v>930412</v>
      </c>
      <c r="K56" s="83">
        <f t="shared" si="12"/>
        <v>0.13639316846743202</v>
      </c>
      <c r="L56" s="102">
        <f t="shared" si="13"/>
        <v>6821544</v>
      </c>
      <c r="M56" s="82">
        <f>IF(ISBLANK(L56),"  ",IF(L76&gt;0,L56/L76,IF(L56&gt;0,1,0)))</f>
        <v>0.33724848539500757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43812</v>
      </c>
      <c r="C59" s="58">
        <f t="shared" si="0"/>
        <v>0.94296414274030393</v>
      </c>
      <c r="D59" s="69">
        <v>2650</v>
      </c>
      <c r="E59" s="60">
        <f t="shared" si="9"/>
        <v>5.7035857259696093E-2</v>
      </c>
      <c r="F59" s="44">
        <f t="shared" si="14"/>
        <v>46462</v>
      </c>
      <c r="G59" s="62">
        <f>IF(ISBLANK(F59),"  ",IF(F76&gt;0,F59/F76,IF(F59&gt;0,1,0)))</f>
        <v>2.3191034889574794E-3</v>
      </c>
      <c r="H59" s="224">
        <v>51373</v>
      </c>
      <c r="I59" s="58">
        <f t="shared" si="11"/>
        <v>0.94653155228005526</v>
      </c>
      <c r="J59" s="69">
        <v>2902</v>
      </c>
      <c r="K59" s="60">
        <f t="shared" si="12"/>
        <v>5.3468447719944724E-2</v>
      </c>
      <c r="L59" s="44">
        <f t="shared" si="13"/>
        <v>54275</v>
      </c>
      <c r="M59" s="62">
        <f>IF(ISBLANK(L59),"  ",IF(L76&gt;0,L59/L76,IF(L59&gt;0,1,0)))</f>
        <v>2.6832871773331719E-3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60313</v>
      </c>
      <c r="E60" s="60">
        <f t="shared" si="9"/>
        <v>1</v>
      </c>
      <c r="F60" s="78">
        <f t="shared" si="14"/>
        <v>60313</v>
      </c>
      <c r="G60" s="62">
        <f>IF(ISBLANK(F60),"  ",IF(F76&gt;0,F60/F76,IF(F60&gt;0,1,0)))</f>
        <v>3.0104620707135394E-3</v>
      </c>
      <c r="H60" s="228">
        <v>0</v>
      </c>
      <c r="I60" s="58">
        <f t="shared" si="11"/>
        <v>0</v>
      </c>
      <c r="J60" s="77">
        <v>65000</v>
      </c>
      <c r="K60" s="60">
        <f t="shared" si="12"/>
        <v>1</v>
      </c>
      <c r="L60" s="78">
        <f t="shared" si="13"/>
        <v>65000</v>
      </c>
      <c r="M60" s="62">
        <f>IF(ISBLANK(L60),"  ",IF(L76&gt;0,L60/L76,IF(L60&gt;0,1,0)))</f>
        <v>3.2135175776445172E-3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43632</v>
      </c>
      <c r="E63" s="60">
        <f t="shared" si="9"/>
        <v>1</v>
      </c>
      <c r="F63" s="44">
        <f t="shared" si="14"/>
        <v>43632</v>
      </c>
      <c r="G63" s="62">
        <f>IF(ISBLANK(F63),"  ",IF(F76&gt;0,F63/F76,IF(F63&gt;0,1,0)))</f>
        <v>2.1778469164089524E-3</v>
      </c>
      <c r="H63" s="224">
        <v>0</v>
      </c>
      <c r="I63" s="58">
        <f t="shared" si="11"/>
        <v>0</v>
      </c>
      <c r="J63" s="69">
        <v>45900</v>
      </c>
      <c r="K63" s="60">
        <f t="shared" si="12"/>
        <v>1</v>
      </c>
      <c r="L63" s="44">
        <f t="shared" si="13"/>
        <v>45900</v>
      </c>
      <c r="M63" s="62">
        <f>IF(ISBLANK(L63),"  ",IF(L76&gt;0,L63/L76,IF(L63&gt;0,1,0)))</f>
        <v>2.2692377971366669E-3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-679</v>
      </c>
      <c r="E64" s="60">
        <f t="shared" si="9"/>
        <v>0</v>
      </c>
      <c r="F64" s="44">
        <f t="shared" si="14"/>
        <v>-679</v>
      </c>
      <c r="G64" s="62">
        <f>IF(ISBLANK(F64),"  ",IF(F76&gt;0,F64/F76,IF(F64&gt;0,1,0)))</f>
        <v>-3.389159461499997E-5</v>
      </c>
      <c r="H64" s="224">
        <v>0</v>
      </c>
      <c r="I64" s="58">
        <f t="shared" si="11"/>
        <v>0</v>
      </c>
      <c r="J64" s="69">
        <v>15000</v>
      </c>
      <c r="K64" s="60">
        <f t="shared" si="12"/>
        <v>1</v>
      </c>
      <c r="L64" s="44">
        <f t="shared" si="13"/>
        <v>15000</v>
      </c>
      <c r="M64" s="62">
        <f>IF(ISBLANK(L64),"  ",IF(L76&gt;0,L64/L76,IF(L64&gt;0,1,0)))</f>
        <v>7.4158097945642703E-4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278379</v>
      </c>
      <c r="E65" s="60">
        <f t="shared" si="9"/>
        <v>1</v>
      </c>
      <c r="F65" s="44">
        <f t="shared" si="14"/>
        <v>278379</v>
      </c>
      <c r="G65" s="62">
        <f>IF(ISBLANK(F65),"  ",IF(F76&gt;0,F65/F76,IF(F65&gt;0,1,0)))</f>
        <v>1.3895004738334429E-2</v>
      </c>
      <c r="H65" s="224">
        <v>0</v>
      </c>
      <c r="I65" s="58">
        <f t="shared" si="11"/>
        <v>0</v>
      </c>
      <c r="J65" s="69">
        <v>286000</v>
      </c>
      <c r="K65" s="60">
        <f t="shared" si="12"/>
        <v>1</v>
      </c>
      <c r="L65" s="44">
        <f t="shared" si="13"/>
        <v>286000</v>
      </c>
      <c r="M65" s="62">
        <f>IF(ISBLANK(L65),"  ",IF(L76&gt;0,L65/L76,IF(L65&gt;0,1,0)))</f>
        <v>1.4139477341635877E-2</v>
      </c>
      <c r="N65" s="220"/>
    </row>
    <row r="66" spans="1:14" s="200" customFormat="1" ht="44.25" x14ac:dyDescent="0.55000000000000004">
      <c r="A66" s="231" t="s">
        <v>63</v>
      </c>
      <c r="B66" s="224">
        <v>27418</v>
      </c>
      <c r="C66" s="58">
        <f t="shared" si="0"/>
        <v>0.17161133643783485</v>
      </c>
      <c r="D66" s="69">
        <v>132350</v>
      </c>
      <c r="E66" s="60">
        <f t="shared" si="9"/>
        <v>0.82838866356216512</v>
      </c>
      <c r="F66" s="44">
        <f t="shared" si="14"/>
        <v>159768</v>
      </c>
      <c r="G66" s="62">
        <f>IF(ISBLANK(F66),"  ",IF(F76&gt;0,F66/F76,IF(F66&gt;0,1,0)))</f>
        <v>7.9746572731212301E-3</v>
      </c>
      <c r="H66" s="224">
        <v>31063</v>
      </c>
      <c r="I66" s="58">
        <f t="shared" si="11"/>
        <v>0.17650835861943565</v>
      </c>
      <c r="J66" s="69">
        <v>144923</v>
      </c>
      <c r="K66" s="60">
        <f t="shared" si="12"/>
        <v>0.82349164138056441</v>
      </c>
      <c r="L66" s="44">
        <f t="shared" si="13"/>
        <v>175986</v>
      </c>
      <c r="M66" s="62">
        <f>IF(ISBLANK(L66),"  ",IF(L76&gt;0,L66/L76,IF(L66&gt;0,1,0)))</f>
        <v>8.7005246833745855E-3</v>
      </c>
      <c r="N66" s="220"/>
    </row>
    <row r="67" spans="1:14" s="202" customFormat="1" ht="45" x14ac:dyDescent="0.6">
      <c r="A67" s="235" t="s">
        <v>64</v>
      </c>
      <c r="B67" s="232">
        <v>5522985</v>
      </c>
      <c r="C67" s="80">
        <f t="shared" si="0"/>
        <v>0.79879611856058375</v>
      </c>
      <c r="D67" s="91">
        <v>1391151</v>
      </c>
      <c r="E67" s="83">
        <f t="shared" si="9"/>
        <v>0.20120388143941628</v>
      </c>
      <c r="F67" s="232">
        <f>F66+F65+F64+F63+F62+F61+F60+F59+F58+F57+F56</f>
        <v>6914136</v>
      </c>
      <c r="G67" s="82">
        <f>IF(ISBLANK(F67),"  ",IF(F76&gt;0,F67/F76,IF(F67&gt;0,1,0)))</f>
        <v>0.34511206837257352</v>
      </c>
      <c r="H67" s="232">
        <v>5973568</v>
      </c>
      <c r="I67" s="80">
        <f t="shared" si="11"/>
        <v>0.80034888838720175</v>
      </c>
      <c r="J67" s="91">
        <v>1490137</v>
      </c>
      <c r="K67" s="83">
        <f t="shared" si="12"/>
        <v>0.19965111161279819</v>
      </c>
      <c r="L67" s="232">
        <f>L66+L65+L64+L63+L62+L61+L60+L59+L58+L57+L56</f>
        <v>7463705</v>
      </c>
      <c r="M67" s="82">
        <f>IF(ISBLANK(L67),"  ",IF(L76&gt;0,L67/L76,IF(L67&gt;0,1,0)))</f>
        <v>0.3689961109515888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4816112</v>
      </c>
      <c r="E72" s="54">
        <f>IF(ISBLANK(D72),"  ",IF(F72&gt;0,D72/F72,IF(D72&gt;0,1,0)))</f>
        <v>1</v>
      </c>
      <c r="F72" s="67">
        <f>D72+B72</f>
        <v>4816112</v>
      </c>
      <c r="G72" s="56">
        <f>IF(ISBLANK(F72),"  ",IF(F76&gt;0,F72/F76,IF(F72&gt;0,1,0)))</f>
        <v>0.24039133361478165</v>
      </c>
      <c r="H72" s="207">
        <v>0</v>
      </c>
      <c r="I72" s="52">
        <f>IF(ISBLANK(H72),"  ",IF(L72&gt;0,H72/L72,IF(H72&gt;0,1,0)))</f>
        <v>0</v>
      </c>
      <c r="J72" s="59">
        <v>5056900</v>
      </c>
      <c r="K72" s="54">
        <f>IF(ISBLANK(J72),"  ",IF(L72&gt;0,J72/L72,IF(J72&gt;0,1,0)))</f>
        <v>1</v>
      </c>
      <c r="L72" s="67">
        <f>J72+H72</f>
        <v>5056900</v>
      </c>
      <c r="M72" s="56">
        <f>IF(ISBLANK(L72),"  ",IF(L76&gt;0,L72/L76,IF(L72&gt;0,1,0)))</f>
        <v>0.25000672366754706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4868731</v>
      </c>
      <c r="E73" s="60">
        <f>IF(ISBLANK(D73),"  ",IF(F73&gt;0,D73/F73,IF(D73&gt;0,1,0)))</f>
        <v>1</v>
      </c>
      <c r="F73" s="44">
        <f>D73+B73</f>
        <v>4868731</v>
      </c>
      <c r="G73" s="62">
        <f>IF(ISBLANK(F73),"  ",IF(F76&gt;0,F73/F76,IF(F73&gt;0,1,0)))</f>
        <v>0.24301775749850282</v>
      </c>
      <c r="H73" s="224">
        <v>0</v>
      </c>
      <c r="I73" s="58">
        <f>IF(ISBLANK(H73),"  ",IF(L73&gt;0,H73/L73,IF(H73&gt;0,1,0)))</f>
        <v>0</v>
      </c>
      <c r="J73" s="69">
        <v>4106250</v>
      </c>
      <c r="K73" s="60">
        <f>IF(ISBLANK(J73),"  ",IF(L73&gt;0,J73/L73,IF(J73&gt;0,1,0)))</f>
        <v>1</v>
      </c>
      <c r="L73" s="44">
        <f>J73+H73</f>
        <v>4106250</v>
      </c>
      <c r="M73" s="62">
        <f>IF(ISBLANK(L73),"  ",IF(L76&gt;0,L73/L76,IF(L73&gt;0,1,0)))</f>
        <v>0.20300779312619691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9684843</v>
      </c>
      <c r="E74" s="83">
        <f>IF(ISBLANK(D74),"  ",IF(F74&gt;0,D74/F74,IF(D74&gt;0,1,0)))</f>
        <v>1</v>
      </c>
      <c r="F74" s="118">
        <f>F73+F72+F71+F70+F69</f>
        <v>9684843</v>
      </c>
      <c r="G74" s="82">
        <f>IF(ISBLANK(F74),"  ",IF(F76&gt;0,F74/F76,IF(F74&gt;0,1,0)))</f>
        <v>0.48340909111328445</v>
      </c>
      <c r="H74" s="117">
        <v>0</v>
      </c>
      <c r="I74" s="80">
        <f>IF(ISBLANK(H74),"  ",IF(L74&gt;0,H74/L74,IF(H74&gt;0,1,0)))</f>
        <v>0</v>
      </c>
      <c r="J74" s="95">
        <v>9163150</v>
      </c>
      <c r="K74" s="83">
        <f>IF(ISBLANK(J74),"  ",IF(L74&gt;0,J74/L74,IF(J74&gt;0,1,0)))</f>
        <v>1</v>
      </c>
      <c r="L74" s="118">
        <f>L73+L72+L71+L70+L69</f>
        <v>9163150</v>
      </c>
      <c r="M74" s="82">
        <f>IF(ISBLANK(L74),"  ",IF(L76&gt;0,L74/L76,IF(L74&gt;0,1,0)))</f>
        <v>0.45301451679374399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8958472</v>
      </c>
      <c r="C76" s="122">
        <f t="shared" si="0"/>
        <v>0.44715302119856853</v>
      </c>
      <c r="D76" s="121">
        <v>11075994</v>
      </c>
      <c r="E76" s="123">
        <f>IF(ISBLANK(D76),"  ",IF(F76&gt;0,D76/F76,IF(D76&gt;0,1,0)))</f>
        <v>0.55284697880143152</v>
      </c>
      <c r="F76" s="121">
        <f>F74+F67+F47+F40+F48+F75</f>
        <v>20034466</v>
      </c>
      <c r="G76" s="124">
        <f>IF(ISBLANK(F76),"  ",IF(F76&gt;0,F76/F76,IF(F76&gt;0,1,0)))</f>
        <v>1</v>
      </c>
      <c r="H76" s="121">
        <v>9573769</v>
      </c>
      <c r="I76" s="122">
        <f>IF(ISBLANK(H76),"  ",IF(L76&gt;0,H76/L76,IF(H76&gt;0,1,0)))</f>
        <v>0.47331499947397188</v>
      </c>
      <c r="J76" s="121">
        <v>10653287</v>
      </c>
      <c r="K76" s="123">
        <f>IF(ISBLANK(J76),"  ",IF(L76&gt;0,J76/L76,IF(J76&gt;0,1,0)))</f>
        <v>0.52668500052602807</v>
      </c>
      <c r="L76" s="121">
        <f>L74+L67+L47+L40+L48+L75</f>
        <v>20227056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99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1773338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1773338</v>
      </c>
      <c r="G13" s="56">
        <f>IF(ISBLANK(F13),"  ",IF(F76&gt;0,F13/F76,IF(F13&gt;0,1,0)))</f>
        <v>0.14428180962108714</v>
      </c>
      <c r="H13" s="9">
        <v>3191701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3191701</v>
      </c>
      <c r="M13" s="56">
        <f>IF(ISBLANK(L13),"  ",IF(L76&gt;0,L13/L76,IF(L13&gt;0,1,0)))</f>
        <v>0.26001563335664624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1611173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1611173</v>
      </c>
      <c r="G15" s="65">
        <f>IF(ISBLANK(F15),"  ",IF(F76&gt;0,F15/F76,IF(F15&gt;0,1,0)))</f>
        <v>0.13108778814452507</v>
      </c>
      <c r="H15" s="226">
        <v>140903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140903</v>
      </c>
      <c r="M15" s="65">
        <f>IF(ISBLANK(L15),"  ",IF(L76&gt;0,L15/L76,IF(L15&gt;0,1,0)))</f>
        <v>1.1478826740616219E-2</v>
      </c>
      <c r="N15" s="220"/>
    </row>
    <row r="16" spans="1:17" s="200" customFormat="1" ht="44.25" x14ac:dyDescent="0.55000000000000004">
      <c r="A16" s="66" t="s">
        <v>15</v>
      </c>
      <c r="B16" s="207">
        <v>1475807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1475807</v>
      </c>
      <c r="G16" s="56">
        <f>IF(ISBLANK(F16),"  ",IF(F76&gt;0,F16/F76,IF(F16&gt;0,1,0)))</f>
        <v>0.12007417909697291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135366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135366</v>
      </c>
      <c r="G17" s="62">
        <f>IF(ISBLANK(F17),"  ",IF(F76&gt;0,F17/F76,IF(F17&gt;0,1,0)))</f>
        <v>1.1013609047552176E-2</v>
      </c>
      <c r="H17" s="224">
        <v>140903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140903</v>
      </c>
      <c r="M17" s="62">
        <f>IF(ISBLANK(L17),"  ",IF(L76&gt;0,L17/L76,IF(L17&gt;0,1,0)))</f>
        <v>1.1478826740616219E-2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3384511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3384511</v>
      </c>
      <c r="G40" s="82">
        <f>IF(ISBLANK(F40),"  ",IF(F76&gt;0,F40/F76,IF(F40&gt;0,1,0)))</f>
        <v>0.27536959776561221</v>
      </c>
      <c r="H40" s="229">
        <v>3332604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3332604</v>
      </c>
      <c r="M40" s="82">
        <f>IF(ISBLANK(L40),"  ",IF(L76&gt;0,L40/L76,IF(L40&gt;0,1,0)))</f>
        <v>0.27149446009726247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5589416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5589416</v>
      </c>
      <c r="G50" s="56">
        <f>IF(ISBLANK(F50),"  ",IF(F76&gt;0,F50/F76,IF(F50&gt;0,1,0)))</f>
        <v>0.45476443588591592</v>
      </c>
      <c r="H50" s="97">
        <v>5592431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5592431</v>
      </c>
      <c r="M50" s="56">
        <f>IF(ISBLANK(L50),"  ",IF(L76&gt;0,L50/L76,IF(L50&gt;0,1,0)))</f>
        <v>0.45559389443696086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254401</v>
      </c>
      <c r="E52" s="60">
        <f t="shared" si="9"/>
        <v>1</v>
      </c>
      <c r="F52" s="106">
        <f t="shared" si="10"/>
        <v>254401</v>
      </c>
      <c r="G52" s="62">
        <f>IF(ISBLANK(F52),"  ",IF(F76&gt;0,F52/F76,IF(F52&gt;0,1,0)))</f>
        <v>2.0698500031812429E-2</v>
      </c>
      <c r="H52" s="104">
        <v>0</v>
      </c>
      <c r="I52" s="58">
        <f t="shared" si="11"/>
        <v>0</v>
      </c>
      <c r="J52" s="105">
        <v>250000</v>
      </c>
      <c r="K52" s="60">
        <f t="shared" si="12"/>
        <v>1</v>
      </c>
      <c r="L52" s="106">
        <f t="shared" si="13"/>
        <v>250000</v>
      </c>
      <c r="M52" s="62">
        <f>IF(ISBLANK(L52),"  ",IF(L76&gt;0,L52/L76,IF(L52&gt;0,1,0)))</f>
        <v>2.0366540706401245E-2</v>
      </c>
      <c r="N52" s="220"/>
    </row>
    <row r="53" spans="1:14" s="200" customFormat="1" ht="44.25" x14ac:dyDescent="0.55000000000000004">
      <c r="A53" s="103" t="s">
        <v>50</v>
      </c>
      <c r="B53" s="104">
        <v>109029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109029</v>
      </c>
      <c r="G53" s="62">
        <f>IF(ISBLANK(F53),"  ",IF(F76&gt;0,F53/F76,IF(F53&gt;0,1,0)))</f>
        <v>8.8707857279196126E-3</v>
      </c>
      <c r="H53" s="104">
        <v>100000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100000</v>
      </c>
      <c r="M53" s="62">
        <f>IF(ISBLANK(L53),"  ",IF(L76&gt;0,L53/L76,IF(L53&gt;0,1,0)))</f>
        <v>8.1466162825604982E-3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436191</v>
      </c>
      <c r="C55" s="58">
        <f t="shared" si="0"/>
        <v>0.57147068302767801</v>
      </c>
      <c r="D55" s="69">
        <v>327087</v>
      </c>
      <c r="E55" s="60">
        <f t="shared" si="9"/>
        <v>0.42852931697232199</v>
      </c>
      <c r="F55" s="102">
        <f t="shared" si="10"/>
        <v>763278</v>
      </c>
      <c r="G55" s="62">
        <f>IF(ISBLANK(F55),"  ",IF(F76&gt;0,F55/F76,IF(F55&gt;0,1,0)))</f>
        <v>6.210160222358295E-2</v>
      </c>
      <c r="H55" s="226">
        <v>450000</v>
      </c>
      <c r="I55" s="58">
        <f t="shared" si="11"/>
        <v>0.5625</v>
      </c>
      <c r="J55" s="69">
        <v>350000</v>
      </c>
      <c r="K55" s="60">
        <f t="shared" si="12"/>
        <v>0.4375</v>
      </c>
      <c r="L55" s="102">
        <f t="shared" si="13"/>
        <v>800000</v>
      </c>
      <c r="M55" s="62">
        <f>IF(ISBLANK(L55),"  ",IF(L76&gt;0,L55/L76,IF(L55&gt;0,1,0)))</f>
        <v>6.5172930260483986E-2</v>
      </c>
      <c r="N55" s="220"/>
    </row>
    <row r="56" spans="1:14" s="202" customFormat="1" ht="45" x14ac:dyDescent="0.6">
      <c r="A56" s="233" t="s">
        <v>53</v>
      </c>
      <c r="B56" s="234">
        <v>6134636</v>
      </c>
      <c r="C56" s="80">
        <f t="shared" si="0"/>
        <v>0.91341910899798751</v>
      </c>
      <c r="D56" s="91">
        <v>581488</v>
      </c>
      <c r="E56" s="83">
        <f t="shared" si="9"/>
        <v>8.6580891002012467E-2</v>
      </c>
      <c r="F56" s="107">
        <f>F55+F53+F52+F51+F50+F54</f>
        <v>6716124</v>
      </c>
      <c r="G56" s="82">
        <f>IF(ISBLANK(F56),"  ",IF(F76&gt;0,F56/F76,IF(F56&gt;0,1,0)))</f>
        <v>0.54643532386923088</v>
      </c>
      <c r="H56" s="234">
        <v>6142431</v>
      </c>
      <c r="I56" s="80">
        <f t="shared" si="11"/>
        <v>0.91101132514370564</v>
      </c>
      <c r="J56" s="91">
        <v>600000</v>
      </c>
      <c r="K56" s="83">
        <f t="shared" si="12"/>
        <v>8.8988674856294414E-2</v>
      </c>
      <c r="L56" s="102">
        <f t="shared" si="13"/>
        <v>6742431</v>
      </c>
      <c r="M56" s="82">
        <f>IF(ISBLANK(L56),"  ",IF(L76&gt;0,L56/L76,IF(L56&gt;0,1,0)))</f>
        <v>0.54927998168640657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0</v>
      </c>
      <c r="C66" s="58">
        <f t="shared" si="0"/>
        <v>0</v>
      </c>
      <c r="D66" s="69">
        <v>0</v>
      </c>
      <c r="E66" s="60">
        <f t="shared" si="9"/>
        <v>0</v>
      </c>
      <c r="F66" s="44">
        <f t="shared" si="14"/>
        <v>0</v>
      </c>
      <c r="G66" s="62">
        <f>IF(ISBLANK(F66),"  ",IF(F76&gt;0,F66/F76,IF(F66&gt;0,1,0)))</f>
        <v>0</v>
      </c>
      <c r="H66" s="224">
        <v>0</v>
      </c>
      <c r="I66" s="58">
        <f t="shared" si="11"/>
        <v>0</v>
      </c>
      <c r="J66" s="69">
        <v>0</v>
      </c>
      <c r="K66" s="60">
        <f t="shared" si="12"/>
        <v>0</v>
      </c>
      <c r="L66" s="44">
        <f t="shared" si="13"/>
        <v>0</v>
      </c>
      <c r="M66" s="62">
        <f>IF(ISBLANK(L66),"  ",IF(L76&gt;0,L66/L76,IF(L66&gt;0,1,0)))</f>
        <v>0</v>
      </c>
      <c r="N66" s="220"/>
    </row>
    <row r="67" spans="1:14" s="202" customFormat="1" ht="45" x14ac:dyDescent="0.6">
      <c r="A67" s="235" t="s">
        <v>64</v>
      </c>
      <c r="B67" s="232">
        <v>6134636</v>
      </c>
      <c r="C67" s="80">
        <f t="shared" si="0"/>
        <v>0.91341910899798751</v>
      </c>
      <c r="D67" s="91">
        <v>581488</v>
      </c>
      <c r="E67" s="83">
        <f t="shared" si="9"/>
        <v>8.6580891002012467E-2</v>
      </c>
      <c r="F67" s="232">
        <f>F66+F65+F64+F63+F62+F61+F60+F59+F58+F57+F56</f>
        <v>6716124</v>
      </c>
      <c r="G67" s="82">
        <f>IF(ISBLANK(F67),"  ",IF(F76&gt;0,F67/F76,IF(F67&gt;0,1,0)))</f>
        <v>0.54643532386923088</v>
      </c>
      <c r="H67" s="232">
        <v>6142431</v>
      </c>
      <c r="I67" s="80">
        <f t="shared" si="11"/>
        <v>0.91101132514370564</v>
      </c>
      <c r="J67" s="91">
        <v>600000</v>
      </c>
      <c r="K67" s="83">
        <f t="shared" si="12"/>
        <v>8.8988674856294414E-2</v>
      </c>
      <c r="L67" s="232">
        <f>L66+L65+L64+L63+L62+L61+L60+L59+L58+L57+L56</f>
        <v>6742431</v>
      </c>
      <c r="M67" s="82">
        <f>IF(ISBLANK(L67),"  ",IF(L76&gt;0,L67/L76,IF(L67&gt;0,1,0)))</f>
        <v>0.54927998168640657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2190159</v>
      </c>
      <c r="E72" s="54">
        <f>IF(ISBLANK(D72),"  ",IF(F72&gt;0,D72/F72,IF(D72&gt;0,1,0)))</f>
        <v>1</v>
      </c>
      <c r="F72" s="67">
        <f>D72+B72</f>
        <v>2190159</v>
      </c>
      <c r="G72" s="56">
        <f>IF(ISBLANK(F72),"  ",IF(F76&gt;0,F72/F76,IF(F72&gt;0,1,0)))</f>
        <v>0.17819507836515688</v>
      </c>
      <c r="H72" s="207">
        <v>0</v>
      </c>
      <c r="I72" s="52">
        <f>IF(ISBLANK(H72),"  ",IF(L72&gt;0,H72/L72,IF(H72&gt;0,1,0)))</f>
        <v>0</v>
      </c>
      <c r="J72" s="59">
        <v>2200000</v>
      </c>
      <c r="K72" s="54">
        <f>IF(ISBLANK(J72),"  ",IF(L72&gt;0,J72/L72,IF(J72&gt;0,1,0)))</f>
        <v>1</v>
      </c>
      <c r="L72" s="67">
        <f>J72+H72</f>
        <v>2200000</v>
      </c>
      <c r="M72" s="56">
        <f>IF(ISBLANK(L72),"  ",IF(L76&gt;0,L72/L76,IF(L72&gt;0,1,0)))</f>
        <v>0.17922555821633096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2190159</v>
      </c>
      <c r="E74" s="83">
        <f>IF(ISBLANK(D74),"  ",IF(F74&gt;0,D74/F74,IF(D74&gt;0,1,0)))</f>
        <v>1</v>
      </c>
      <c r="F74" s="118">
        <f>F73+F72+F71+F70+F69</f>
        <v>2190159</v>
      </c>
      <c r="G74" s="82">
        <f>IF(ISBLANK(F74),"  ",IF(F76&gt;0,F74/F76,IF(F74&gt;0,1,0)))</f>
        <v>0.17819507836515688</v>
      </c>
      <c r="H74" s="117">
        <v>0</v>
      </c>
      <c r="I74" s="80">
        <f>IF(ISBLANK(H74),"  ",IF(L74&gt;0,H74/L74,IF(H74&gt;0,1,0)))</f>
        <v>0</v>
      </c>
      <c r="J74" s="95">
        <v>2200000</v>
      </c>
      <c r="K74" s="83">
        <f>IF(ISBLANK(J74),"  ",IF(L74&gt;0,J74/L74,IF(J74&gt;0,1,0)))</f>
        <v>1</v>
      </c>
      <c r="L74" s="118">
        <f>L73+L72+L71+L70+L69</f>
        <v>2200000</v>
      </c>
      <c r="M74" s="82">
        <f>IF(ISBLANK(L74),"  ",IF(L76&gt;0,L74/L76,IF(L74&gt;0,1,0)))</f>
        <v>0.17922555821633096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9519147</v>
      </c>
      <c r="C76" s="122">
        <f t="shared" si="0"/>
        <v>0.77449406441927182</v>
      </c>
      <c r="D76" s="121">
        <v>2771647</v>
      </c>
      <c r="E76" s="123">
        <f>IF(ISBLANK(D76),"  ",IF(F76&gt;0,D76/F76,IF(D76&gt;0,1,0)))</f>
        <v>0.22550593558072815</v>
      </c>
      <c r="F76" s="121">
        <f>F74+F67+F47+F40+F48+F75</f>
        <v>12290794</v>
      </c>
      <c r="G76" s="124">
        <f>IF(ISBLANK(F76),"  ",IF(F76&gt;0,F76/F76,IF(F76&gt;0,1,0)))</f>
        <v>1</v>
      </c>
      <c r="H76" s="121">
        <v>9475035</v>
      </c>
      <c r="I76" s="122">
        <f>IF(ISBLANK(H76),"  ",IF(L76&gt;0,H76/L76,IF(H76&gt;0,1,0)))</f>
        <v>0.77189474408830605</v>
      </c>
      <c r="J76" s="121">
        <v>2800000</v>
      </c>
      <c r="K76" s="123">
        <f>IF(ISBLANK(J76),"  ",IF(L76&gt;0,J76/L76,IF(J76&gt;0,1,0)))</f>
        <v>0.22810525591169395</v>
      </c>
      <c r="L76" s="121">
        <f>L74+L67+L47+L40+L48+L75</f>
        <v>12275035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52.140625" style="240" customWidth="1"/>
    <col min="5" max="5" width="45.5703125" style="201" customWidth="1"/>
    <col min="6" max="6" width="50.285156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50.28515625" style="240" customWidth="1"/>
    <col min="11" max="11" width="45.5703125" style="201" customWidth="1"/>
    <col min="12" max="12" width="50.285156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124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f>BOR!B13+ULSBoard!B13+SUBoard!B13+LCTCBoard!B13+Online!B13</f>
        <v>13592100</v>
      </c>
      <c r="C13" s="52">
        <f t="shared" ref="C13:C76" si="0">IF(ISBLANK(B13),"  ",IF(F13&gt;0,B13/F13,IF(B13&gt;0,1,0)))</f>
        <v>1</v>
      </c>
      <c r="D13" s="53">
        <f>BOR!D13+ULSBoard!D13+SUBoard!D13+LCTCBoard!D13+Online!D13</f>
        <v>0</v>
      </c>
      <c r="E13" s="54">
        <f>IF(ISBLANK(D13),"  ",IF(F13&gt;0,D13/F13,IF(D13&gt;0,1,0)))</f>
        <v>0</v>
      </c>
      <c r="F13" s="55">
        <f>D13+B13</f>
        <v>13592100</v>
      </c>
      <c r="G13" s="56">
        <f>IF(ISBLANK(F13),"  ",IF(F76&gt;0,F13/F76,IF(F13&gt;0,1,0)))</f>
        <v>0.11373674036186741</v>
      </c>
      <c r="H13" s="366">
        <f>BOR!H13+ULSBoard!H13+SUBoard!H13+LCTCBoard!H13+Online!H13</f>
        <v>32465095</v>
      </c>
      <c r="I13" s="52">
        <f>IF(ISBLANK(H13),"  ",IF(L13&gt;0,H13/L13,IF(H13&gt;0,1,0)))</f>
        <v>1</v>
      </c>
      <c r="J13" s="53">
        <f>BOR!J13+ULSBoard!J13+SUBoard!J13+LCTCBoard!J13+Online!J13</f>
        <v>0</v>
      </c>
      <c r="K13" s="54">
        <f>IF(ISBLANK(J13),"  ",IF(L13&gt;0,J13/L13,IF(J13&gt;0,1,0)))</f>
        <v>0</v>
      </c>
      <c r="L13" s="55">
        <f t="shared" ref="L13:L34" si="1">J13+H13</f>
        <v>32465095</v>
      </c>
      <c r="M13" s="56">
        <f>IF(ISBLANK(L13),"  ",IF(L76&gt;0,L13/L76,IF(L13&gt;0,1,0)))</f>
        <v>0.23108016324995259</v>
      </c>
      <c r="N13" s="57"/>
    </row>
    <row r="14" spans="1:17" s="200" customFormat="1" ht="44.25" x14ac:dyDescent="0.55000000000000004">
      <c r="A14" s="215" t="s">
        <v>13</v>
      </c>
      <c r="B14" s="9">
        <f>BOR!B14+ULSBoard!B14+SUBoard!B14+LCTCBoard!B14+Online!B14</f>
        <v>0</v>
      </c>
      <c r="C14" s="58">
        <f t="shared" si="0"/>
        <v>0</v>
      </c>
      <c r="D14" s="53">
        <f>BOR!D14+ULSBoard!D14+SUBoard!D14+LCTCBoard!D14+Online!D14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366">
        <f>BOR!H14+ULSBoard!H14+SUBoard!H14+LCTCBoard!H14+Online!H14</f>
        <v>0</v>
      </c>
      <c r="I14" s="58">
        <f>IF(ISBLANK(H14),"  ",IF(L14&gt;0,H14/L14,IF(H14&gt;0,1,0)))</f>
        <v>0</v>
      </c>
      <c r="J14" s="53">
        <f>BOR!J14+ULSBoard!J14+SUBoard!J14+LCTCBoard!J14+Online!J14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9">
        <f>BOR!B15+ULSBoard!B15+SUBoard!B15+LCTCBoard!B15+Online!B15</f>
        <v>46832371.480000004</v>
      </c>
      <c r="C15" s="137">
        <f t="shared" si="0"/>
        <v>1</v>
      </c>
      <c r="D15" s="53">
        <f>BOR!D15+ULSBoard!D15+SUBoard!D15+LCTCBoard!D15+Online!D15</f>
        <v>0</v>
      </c>
      <c r="E15" s="64">
        <f>IF(ISBLANK(D15),"  ",IF(F15&gt;0,D15/F15,IF(D15&gt;0,1,0)))</f>
        <v>0</v>
      </c>
      <c r="F15" s="48">
        <f>D15+B15</f>
        <v>46832371.480000004</v>
      </c>
      <c r="G15" s="65">
        <f>IF(ISBLANK(F15),"  ",IF(F76&gt;0,F15/F76,IF(F15&gt;0,1,0)))</f>
        <v>0.39188655730544103</v>
      </c>
      <c r="H15" s="366">
        <f>BOR!H15+ULSBoard!H15+SUBoard!H15+LCTCBoard!H15+Online!H15</f>
        <v>34630000</v>
      </c>
      <c r="I15" s="137">
        <f>IF(ISBLANK(H15),"  ",IF(L15&gt;0,H15/L15,IF(H15&gt;0,1,0)))</f>
        <v>1</v>
      </c>
      <c r="J15" s="53">
        <f>BOR!J15+ULSBoard!J15+SUBoard!J15+LCTCBoard!J15+Online!J15</f>
        <v>0</v>
      </c>
      <c r="K15" s="64">
        <f>IF(ISBLANK(J15),"  ",IF(L15&gt;0,J15/L15,IF(J15&gt;0,1,0)))</f>
        <v>0</v>
      </c>
      <c r="L15" s="48">
        <f t="shared" si="1"/>
        <v>34630000</v>
      </c>
      <c r="M15" s="65">
        <f>IF(ISBLANK(L15),"  ",IF(L76&gt;0,L15/L76,IF(L15&gt;0,1,0)))</f>
        <v>0.24648953139813262</v>
      </c>
      <c r="N15" s="220"/>
    </row>
    <row r="16" spans="1:17" s="200" customFormat="1" ht="44.25" x14ac:dyDescent="0.55000000000000004">
      <c r="A16" s="66" t="s">
        <v>15</v>
      </c>
      <c r="B16" s="9">
        <f>BOR!B16+ULSBoard!B16+SUBoard!B16+LCTCBoard!B16+Online!B16</f>
        <v>12977109</v>
      </c>
      <c r="C16" s="52">
        <f t="shared" si="0"/>
        <v>1</v>
      </c>
      <c r="D16" s="53">
        <f>BOR!D16+ULSBoard!D16+SUBoard!D16+LCTCBoard!D16+Online!D16</f>
        <v>0</v>
      </c>
      <c r="E16" s="54">
        <f>IF(ISBLANK(D16),"  ",IF(F16&gt;0,D16/F16,IF(D16&gt;0,1,0)))</f>
        <v>0</v>
      </c>
      <c r="F16" s="67">
        <f t="shared" ref="F16:F39" si="2">D16+B16</f>
        <v>12977109</v>
      </c>
      <c r="G16" s="56">
        <f>IF(ISBLANK(F16),"  ",IF(F76&gt;0,F16/F76,IF(F16&gt;0,1,0)))</f>
        <v>0.1085905840142916</v>
      </c>
      <c r="H16" s="366">
        <f>BOR!H16+ULSBoard!H16+SUBoard!H16+LCTCBoard!H16+Online!H16</f>
        <v>0</v>
      </c>
      <c r="I16" s="52">
        <f t="shared" ref="I16:I34" si="3">IF(ISBLANK(H16),"  ",IF(L16&gt;0,H16/L16,IF(H16&gt;0,1,0)))</f>
        <v>0</v>
      </c>
      <c r="J16" s="53">
        <f>BOR!J16+ULSBoard!J16+SUBoard!J16+LCTCBoard!J16+Online!J16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9">
        <f>BOR!B17+ULSBoard!B17+SUBoard!B17+LCTCBoard!B17+Online!B17</f>
        <v>0</v>
      </c>
      <c r="C17" s="58">
        <f t="shared" si="0"/>
        <v>0</v>
      </c>
      <c r="D17" s="53">
        <f>BOR!D17+ULSBoard!D17+SUBoard!D17+LCTCBoard!D17+Online!D17</f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366">
        <f>BOR!H17+ULSBoard!H17+SUBoard!H17+LCTCBoard!H17+Online!H17</f>
        <v>0</v>
      </c>
      <c r="I17" s="58">
        <f t="shared" si="3"/>
        <v>0</v>
      </c>
      <c r="J17" s="53">
        <f>BOR!J17+ULSBoard!J17+SUBoard!J17+LCTCBoard!J17+Online!J17</f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9">
        <f>BOR!B18+ULSBoard!B18+SUBoard!B18+LCTCBoard!B18+Online!B18</f>
        <v>0</v>
      </c>
      <c r="C18" s="58">
        <f t="shared" si="0"/>
        <v>0</v>
      </c>
      <c r="D18" s="53">
        <f>BOR!D18+ULSBoard!D18+SUBoard!D18+LCTCBoard!D18+Online!D18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366">
        <f>BOR!H18+ULSBoard!H18+SUBoard!H18+LCTCBoard!H18+Online!H18</f>
        <v>0</v>
      </c>
      <c r="I18" s="58">
        <f t="shared" si="3"/>
        <v>0</v>
      </c>
      <c r="J18" s="53">
        <f>BOR!J18+ULSBoard!J18+SUBoard!J18+LCTCBoard!J18+Online!J18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9">
        <f>BOR!B19+ULSBoard!B19+SUBoard!B19+LCTCBoard!B19+Online!B19</f>
        <v>0</v>
      </c>
      <c r="C19" s="58">
        <f t="shared" si="0"/>
        <v>0</v>
      </c>
      <c r="D19" s="53">
        <f>BOR!D19+ULSBoard!D19+SUBoard!D19+LCTCBoard!D19+Online!D19</f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366">
        <f>BOR!H19+ULSBoard!H19+SUBoard!H19+LCTCBoard!H19+Online!H19</f>
        <v>0</v>
      </c>
      <c r="I19" s="58">
        <f t="shared" si="3"/>
        <v>0</v>
      </c>
      <c r="J19" s="53">
        <f>BOR!J19+ULSBoard!J19+SUBoard!J19+LCTCBoard!J19+Online!J19</f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9">
        <f>BOR!B20+ULSBoard!B20+SUBoard!B20+LCTCBoard!B20+Online!B20</f>
        <v>0</v>
      </c>
      <c r="C20" s="58">
        <f t="shared" si="0"/>
        <v>0</v>
      </c>
      <c r="D20" s="53">
        <f>BOR!D20+ULSBoard!D20+SUBoard!D20+LCTCBoard!D20+Online!D20</f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366">
        <f>BOR!H20+ULSBoard!H20+SUBoard!H20+LCTCBoard!H20+Online!H20</f>
        <v>0</v>
      </c>
      <c r="I20" s="58">
        <f t="shared" si="3"/>
        <v>0</v>
      </c>
      <c r="J20" s="53">
        <f>BOR!J20+ULSBoard!J20+SUBoard!J20+LCTCBoard!J20+Online!J20</f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9">
        <f>BOR!B21+ULSBoard!B21+SUBoard!B21+LCTCBoard!B21+Online!B21</f>
        <v>0</v>
      </c>
      <c r="C21" s="58">
        <f t="shared" si="0"/>
        <v>0</v>
      </c>
      <c r="D21" s="53">
        <f>BOR!D21+ULSBoard!D21+SUBoard!D21+LCTCBoard!D21+Online!D21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366">
        <f>BOR!H21+ULSBoard!H21+SUBoard!H21+LCTCBoard!H21+Online!H21</f>
        <v>0</v>
      </c>
      <c r="I21" s="58">
        <f t="shared" si="3"/>
        <v>0</v>
      </c>
      <c r="J21" s="53">
        <f>BOR!J21+ULSBoard!J21+SUBoard!J21+LCTCBoard!J21+Online!J21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9">
        <f>BOR!B22+ULSBoard!B22+SUBoard!B22+LCTCBoard!B22+Online!B22</f>
        <v>0</v>
      </c>
      <c r="C22" s="58">
        <f t="shared" si="0"/>
        <v>0</v>
      </c>
      <c r="D22" s="53">
        <f>BOR!D22+ULSBoard!D22+SUBoard!D22+LCTCBoard!D22+Online!D22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366">
        <f>BOR!H22+ULSBoard!H22+SUBoard!H22+LCTCBoard!H22+Online!H22</f>
        <v>0</v>
      </c>
      <c r="I22" s="58">
        <f t="shared" si="3"/>
        <v>0</v>
      </c>
      <c r="J22" s="53">
        <f>BOR!J22+ULSBoard!J22+SUBoard!J22+LCTCBoard!J22+Online!J22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9">
        <f>BOR!B23+ULSBoard!B23+SUBoard!B23+LCTCBoard!B23+Online!B23</f>
        <v>0</v>
      </c>
      <c r="C23" s="58">
        <f t="shared" si="0"/>
        <v>0</v>
      </c>
      <c r="D23" s="53">
        <f>BOR!D23+ULSBoard!D23+SUBoard!D23+LCTCBoard!D23+Online!D23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366">
        <f>BOR!H23+ULSBoard!H23+SUBoard!H23+LCTCBoard!H23+Online!H23</f>
        <v>0</v>
      </c>
      <c r="I23" s="58">
        <f t="shared" si="3"/>
        <v>0</v>
      </c>
      <c r="J23" s="53">
        <f>BOR!J23+ULSBoard!J23+SUBoard!J23+LCTCBoard!J23+Online!J23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9">
        <f>BOR!B24+ULSBoard!B24+SUBoard!B24+LCTCBoard!B24+Online!B24</f>
        <v>0</v>
      </c>
      <c r="C24" s="58">
        <f t="shared" si="0"/>
        <v>0</v>
      </c>
      <c r="D24" s="53">
        <f>BOR!D24+ULSBoard!D24+SUBoard!D24+LCTCBoard!D24+Online!D24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366">
        <f>BOR!H24+ULSBoard!H24+SUBoard!H24+LCTCBoard!H24+Online!H24</f>
        <v>0</v>
      </c>
      <c r="I24" s="58">
        <f t="shared" si="3"/>
        <v>0</v>
      </c>
      <c r="J24" s="53">
        <f>BOR!J24+ULSBoard!J24+SUBoard!J24+LCTCBoard!J24+Online!J24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9">
        <f>BOR!B25+ULSBoard!B25+SUBoard!B25+LCTCBoard!B25+Online!B25</f>
        <v>0</v>
      </c>
      <c r="C25" s="58">
        <f t="shared" si="0"/>
        <v>0</v>
      </c>
      <c r="D25" s="53">
        <f>BOR!D25+ULSBoard!D25+SUBoard!D25+LCTCBoard!D25+Online!D25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366">
        <f>BOR!H25+ULSBoard!H25+SUBoard!H25+LCTCBoard!H25+Online!H25</f>
        <v>0</v>
      </c>
      <c r="I25" s="58">
        <f t="shared" si="3"/>
        <v>0</v>
      </c>
      <c r="J25" s="53">
        <f>BOR!J25+ULSBoard!J25+SUBoard!J25+LCTCBoard!J25+Online!J25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9">
        <f>BOR!B26+ULSBoard!B26+SUBoard!B26+LCTCBoard!B26+Online!B26</f>
        <v>0</v>
      </c>
      <c r="C26" s="58">
        <f t="shared" si="0"/>
        <v>0</v>
      </c>
      <c r="D26" s="53">
        <f>BOR!D26+ULSBoard!D26+SUBoard!D26+LCTCBoard!D26+Online!D26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366">
        <f>BOR!H26+ULSBoard!H26+SUBoard!H26+LCTCBoard!H26+Online!H26</f>
        <v>0</v>
      </c>
      <c r="I26" s="58">
        <f t="shared" si="3"/>
        <v>0</v>
      </c>
      <c r="J26" s="53">
        <f>BOR!J26+ULSBoard!J26+SUBoard!J26+LCTCBoard!J26+Online!J26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9">
        <f>BOR!B27+ULSBoard!B27+SUBoard!B27+LCTCBoard!B27+Online!B27</f>
        <v>23662640.129999999</v>
      </c>
      <c r="C27" s="58">
        <f t="shared" si="0"/>
        <v>1</v>
      </c>
      <c r="D27" s="53">
        <f>BOR!D27+ULSBoard!D27+SUBoard!D27+LCTCBoard!D27+Online!D27</f>
        <v>0</v>
      </c>
      <c r="E27" s="54">
        <f t="shared" si="5"/>
        <v>0</v>
      </c>
      <c r="F27" s="44">
        <f t="shared" si="2"/>
        <v>23662640.129999999</v>
      </c>
      <c r="G27" s="62">
        <f>IF(ISBLANK(F27),"  ",IF(F76&gt;0,F27/F76,IF(F27&gt;0,1,0)))</f>
        <v>0.19800557358628279</v>
      </c>
      <c r="H27" s="366">
        <f>BOR!H27+ULSBoard!H27+SUBoard!H27+LCTCBoard!H27+Online!H27</f>
        <v>24230000</v>
      </c>
      <c r="I27" s="58">
        <f t="shared" si="3"/>
        <v>1</v>
      </c>
      <c r="J27" s="53">
        <f>BOR!J27+ULSBoard!J27+SUBoard!J27+LCTCBoard!J27+Online!J27</f>
        <v>0</v>
      </c>
      <c r="K27" s="60">
        <f t="shared" si="4"/>
        <v>0</v>
      </c>
      <c r="L27" s="44">
        <f t="shared" si="1"/>
        <v>24230000</v>
      </c>
      <c r="M27" s="62">
        <f>IF(ISBLANK(L27),"  ",IF(L76&gt;0,L27/L76,IF(L27&gt;0,1,0)))</f>
        <v>0.17246437614140206</v>
      </c>
      <c r="N27" s="220"/>
    </row>
    <row r="28" spans="1:14" s="200" customFormat="1" ht="44.25" x14ac:dyDescent="0.55000000000000004">
      <c r="A28" s="70" t="s">
        <v>27</v>
      </c>
      <c r="B28" s="9">
        <f>BOR!B28+ULSBoard!B28+SUBoard!B28+LCTCBoard!B28+Online!B28</f>
        <v>4622.3500000000004</v>
      </c>
      <c r="C28" s="58">
        <f t="shared" si="0"/>
        <v>1</v>
      </c>
      <c r="D28" s="53">
        <f>BOR!D28+ULSBoard!D28+SUBoard!D28+LCTCBoard!D28+Online!D28</f>
        <v>0</v>
      </c>
      <c r="E28" s="54">
        <f t="shared" si="5"/>
        <v>0</v>
      </c>
      <c r="F28" s="44">
        <f t="shared" si="2"/>
        <v>4622.3500000000004</v>
      </c>
      <c r="G28" s="62">
        <f>IF(ISBLANK(F28),"  ",IF(F76&gt;0,F28/F76,IF(F28&gt;0,1,0)))</f>
        <v>3.8679160822218634E-5</v>
      </c>
      <c r="H28" s="366">
        <f>BOR!H28+ULSBoard!H28+SUBoard!H28+LCTCBoard!H28+Online!H28</f>
        <v>200000</v>
      </c>
      <c r="I28" s="58">
        <f t="shared" si="3"/>
        <v>1</v>
      </c>
      <c r="J28" s="53">
        <f>BOR!J28+ULSBoard!J28+SUBoard!J28+LCTCBoard!J28+Online!J28</f>
        <v>0</v>
      </c>
      <c r="K28" s="60">
        <f t="shared" si="4"/>
        <v>0</v>
      </c>
      <c r="L28" s="44">
        <f t="shared" si="1"/>
        <v>200000</v>
      </c>
      <c r="M28" s="62">
        <f>IF(ISBLANK(L28),"  ",IF(L76&gt;0,L28/L76,IF(L28&gt;0,1,0)))</f>
        <v>1.4235606780140491E-3</v>
      </c>
      <c r="N28" s="220"/>
    </row>
    <row r="29" spans="1:14" s="200" customFormat="1" ht="44.25" x14ac:dyDescent="0.55000000000000004">
      <c r="A29" s="70" t="s">
        <v>28</v>
      </c>
      <c r="B29" s="9">
        <f>BOR!B29+ULSBoard!B29+SUBoard!B29+LCTCBoard!B29+Online!B29</f>
        <v>10000000</v>
      </c>
      <c r="C29" s="58">
        <f t="shared" si="0"/>
        <v>1</v>
      </c>
      <c r="D29" s="53">
        <f>BOR!D29+ULSBoard!D29+SUBoard!D29+LCTCBoard!D29+Online!D29</f>
        <v>0</v>
      </c>
      <c r="E29" s="54">
        <f t="shared" si="5"/>
        <v>0</v>
      </c>
      <c r="F29" s="44">
        <f t="shared" si="2"/>
        <v>10000000</v>
      </c>
      <c r="G29" s="62">
        <f>IF(ISBLANK(F29),"  ",IF(F76&gt;0,F29/F76,IF(F29&gt;0,1,0)))</f>
        <v>8.3678563549317186E-2</v>
      </c>
      <c r="H29" s="366">
        <f>BOR!H29+ULSBoard!H29+SUBoard!H29+LCTCBoard!H29+Online!H29</f>
        <v>10000000</v>
      </c>
      <c r="I29" s="58">
        <f t="shared" si="3"/>
        <v>1</v>
      </c>
      <c r="J29" s="53">
        <f>BOR!J29+ULSBoard!J29+SUBoard!J29+LCTCBoard!J29+Online!J29</f>
        <v>0</v>
      </c>
      <c r="K29" s="60">
        <f t="shared" si="4"/>
        <v>0</v>
      </c>
      <c r="L29" s="44">
        <f t="shared" si="1"/>
        <v>10000000</v>
      </c>
      <c r="M29" s="62">
        <f>IF(ISBLANK(L29),"  ",IF(L76&gt;0,L29/L76,IF(L29&gt;0,1,0)))</f>
        <v>7.1178033900702459E-2</v>
      </c>
      <c r="N29" s="220"/>
    </row>
    <row r="30" spans="1:14" s="200" customFormat="1" ht="44.25" x14ac:dyDescent="0.55000000000000004">
      <c r="A30" s="70" t="s">
        <v>29</v>
      </c>
      <c r="B30" s="9">
        <f>BOR!B30+ULSBoard!B30+SUBoard!B30+LCTCBoard!B30+Online!B30</f>
        <v>0</v>
      </c>
      <c r="C30" s="58">
        <f t="shared" si="0"/>
        <v>0</v>
      </c>
      <c r="D30" s="53">
        <f>BOR!D30+ULSBoard!D30+SUBoard!D30+LCTCBoard!D30+Online!D30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366">
        <f>BOR!H30+ULSBoard!H30+SUBoard!H30+LCTCBoard!H30+Online!H30</f>
        <v>0</v>
      </c>
      <c r="I30" s="58">
        <f t="shared" si="3"/>
        <v>0</v>
      </c>
      <c r="J30" s="53">
        <f>BOR!J30+ULSBoard!J30+SUBoard!J30+LCTCBoard!J30+Online!J30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9">
        <f>BOR!B31+ULSBoard!B31+SUBoard!B31+LCTCBoard!B31+Online!B31</f>
        <v>0</v>
      </c>
      <c r="C31" s="58">
        <f t="shared" si="0"/>
        <v>0</v>
      </c>
      <c r="D31" s="53">
        <f>BOR!D31+ULSBoard!D31+SUBoard!D31+LCTCBoard!D31+Online!D31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366">
        <f>BOR!H31+ULSBoard!H31+SUBoard!H31+LCTCBoard!H31+Online!H31</f>
        <v>0</v>
      </c>
      <c r="I31" s="58">
        <f t="shared" si="3"/>
        <v>0</v>
      </c>
      <c r="J31" s="53">
        <f>BOR!J31+ULSBoard!J31+SUBoard!J31+LCTCBoard!J31+Online!J31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9">
        <f>BOR!B32+ULSBoard!B32+SUBoard!B32+LCTCBoard!B32+Online!B32</f>
        <v>0</v>
      </c>
      <c r="C32" s="58">
        <f t="shared" si="0"/>
        <v>0</v>
      </c>
      <c r="D32" s="53">
        <f>BOR!D32+ULSBoard!D32+SUBoard!D32+LCTCBoard!D32+Online!D32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366">
        <f>BOR!H32+ULSBoard!H32+SUBoard!H32+LCTCBoard!H32+Online!H32</f>
        <v>0</v>
      </c>
      <c r="I32" s="58">
        <f t="shared" si="3"/>
        <v>0</v>
      </c>
      <c r="J32" s="53">
        <f>BOR!J32+ULSBoard!J32+SUBoard!J32+LCTCBoard!J32+Online!J32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9">
        <f>BOR!B33+ULSBoard!B33+SUBoard!B33+LCTCBoard!B33+Online!B33</f>
        <v>188000</v>
      </c>
      <c r="C33" s="58">
        <f>IF(ISBLANK(B33),"  ",IF(F33&gt;0,B33/F33,IF(B33&gt;0,1,0)))</f>
        <v>1</v>
      </c>
      <c r="D33" s="53">
        <f>BOR!D33+ULSBoard!D33+SUBoard!D33+LCTCBoard!D33+Online!D33</f>
        <v>0</v>
      </c>
      <c r="E33" s="54">
        <f>IF(ISBLANK(D33),"  ",IF(F33&gt;0,D33/F33,IF(D33&gt;0,1,0)))</f>
        <v>0</v>
      </c>
      <c r="F33" s="44">
        <f t="shared" si="2"/>
        <v>188000</v>
      </c>
      <c r="G33" s="62">
        <f>IF(ISBLANK(F33),"  ",IF(F80&gt;0,F33/F80,IF(F33&gt;0,1,0)))</f>
        <v>1</v>
      </c>
      <c r="H33" s="366">
        <f>BOR!H33+ULSBoard!H33+SUBoard!H33+LCTCBoard!H33+Online!H33</f>
        <v>200000</v>
      </c>
      <c r="I33" s="58">
        <f>IF(ISBLANK(H33),"  ",IF(L33&gt;0,H33/L33,IF(H33&gt;0,1,0)))</f>
        <v>1</v>
      </c>
      <c r="J33" s="53">
        <f>BOR!J33+ULSBoard!J33+SUBoard!J33+LCTCBoard!J33+Online!J33</f>
        <v>0</v>
      </c>
      <c r="K33" s="60">
        <f>IF(ISBLANK(J33),"  ",IF(L33&gt;0,J33/L33,IF(J33&gt;0,1,0)))</f>
        <v>0</v>
      </c>
      <c r="L33" s="44">
        <f t="shared" si="1"/>
        <v>200000</v>
      </c>
      <c r="M33" s="62">
        <f>IF(ISBLANK(L33),"  ",IF(L80&gt;0,L33/L80,IF(L33&gt;0,1,0)))</f>
        <v>1</v>
      </c>
      <c r="N33" s="220"/>
    </row>
    <row r="34" spans="1:14" s="200" customFormat="1" ht="44.25" x14ac:dyDescent="0.55000000000000004">
      <c r="A34" s="70" t="s">
        <v>32</v>
      </c>
      <c r="B34" s="9">
        <f>BOR!B34+ULSBoard!B34+SUBoard!B34+LCTCBoard!B34+Online!B34</f>
        <v>0</v>
      </c>
      <c r="C34" s="58">
        <f t="shared" si="0"/>
        <v>0</v>
      </c>
      <c r="D34" s="53">
        <f>BOR!D34+ULSBoard!D34+SUBoard!D34+LCTCBoard!D34+Online!D34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366">
        <f>BOR!H34+ULSBoard!H34+SUBoard!H34+LCTCBoard!H34+Online!H34</f>
        <v>0</v>
      </c>
      <c r="I34" s="58">
        <f t="shared" si="3"/>
        <v>0</v>
      </c>
      <c r="J34" s="53">
        <f>BOR!J34+ULSBoard!J34+SUBoard!J34+LCTCBoard!J34+Online!J34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366"/>
      <c r="I35" s="73" t="s">
        <v>4</v>
      </c>
      <c r="J35" s="53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9">
        <f>BOR!B36+ULSBoard!B36+SUBoard!B36+LCTCBoard!B36+Online!B36</f>
        <v>0</v>
      </c>
      <c r="C36" s="58">
        <f t="shared" si="0"/>
        <v>0</v>
      </c>
      <c r="D36" s="53">
        <f>BOR!D36+ULSBoard!D36+SUBoard!D36+LCTCBoard!D36+Online!D36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366">
        <f>BOR!H36+ULSBoard!H36+SUBoard!H36+LCTCBoard!H36+Online!H36</f>
        <v>0</v>
      </c>
      <c r="I36" s="58">
        <f>IF(ISBLANK(H36),"  ",IF(L36&gt;0,H36/L36,IF(H36&gt;0,1,0)))</f>
        <v>0</v>
      </c>
      <c r="J36" s="53">
        <f>BOR!J36+ULSBoard!J36+SUBoard!J36+LCTCBoard!J36+Online!J36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367"/>
      <c r="I37" s="73" t="s">
        <v>4</v>
      </c>
      <c r="J37" s="13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9">
        <f>BOR!B38+ULSBoard!B38+SUBoard!B38+LCTCBoard!B38+Online!B38</f>
        <v>0</v>
      </c>
      <c r="C38" s="58">
        <f t="shared" si="0"/>
        <v>0</v>
      </c>
      <c r="D38" s="53">
        <f>BOR!D38+ULSBoard!D38+SUBoard!D38+LCTCBoard!D38+Online!D38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366">
        <f>BOR!H38+ULSBoard!H38+SUBoard!H38+LCTCBoard!H38+Online!H38</f>
        <v>0</v>
      </c>
      <c r="I38" s="58">
        <f>IF(ISBLANK(H38),"  ",IF(L38&gt;0,H38/L38,IF(H38&gt;0,1,0)))</f>
        <v>0</v>
      </c>
      <c r="J38" s="53">
        <f>BOR!J38+ULSBoard!J38+SUBoard!J38+LCTCBoard!J38+Online!J38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36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f>B39+B38+B36+B34+B29+B28+B26+B27+B25+B24+B23+B22+B21+B20+B19+B18+B17+B16+B14+B13+B30+B31+B32</f>
        <v>60236471.479999997</v>
      </c>
      <c r="C40" s="80">
        <f t="shared" si="0"/>
        <v>1</v>
      </c>
      <c r="D40" s="141">
        <f>D39+D38+D36+D34+D29+D28+D26+D27+D25+D24+D23+D22+D21+D20+D19+D18+D17+D16+D14+D13+D30+D31+D32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</f>
        <v>60236471.479999997</v>
      </c>
      <c r="G40" s="82">
        <f>IF(ISBLANK(F40),"  ",IF(F76&gt;0,F40/F76,IF(F40&gt;0,1,0)))</f>
        <v>0.50405014067258125</v>
      </c>
      <c r="H40" s="369">
        <f>H39+H38+H36+H34+H29+H28+H26+H27+H25+H24+H23+H22+H21+H20+H19+H18+H17+H16+H14+H13+H30+H31+H32</f>
        <v>66895095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</f>
        <v>66895095</v>
      </c>
      <c r="M40" s="82">
        <f>IF(ISBLANK(L40),"  ",IF(L76&gt;0,L40/L76,IF(L40&gt;0,1,0)))</f>
        <v>0.47614613397007116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370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9">
        <f>BOR!B42+ULSBoard!B42+SUBoard!B42+LCTCBoard!B42+Online!B42</f>
        <v>0</v>
      </c>
      <c r="C42" s="52">
        <f t="shared" si="0"/>
        <v>0</v>
      </c>
      <c r="D42" s="53">
        <f>BOR!D42+ULSBoard!D42+SUBoard!D42+LCTCBoard!D42+Online!D42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366">
        <f>BOR!H42+ULSBoard!H42+SUBoard!H42+LCTCBoard!H42+Online!H42</f>
        <v>0</v>
      </c>
      <c r="I42" s="52">
        <f t="shared" ref="I42:I48" si="7">IF(ISBLANK(H42),"  ",IF(L42&gt;0,H42/L42,IF(H42&gt;0,1,0)))</f>
        <v>0</v>
      </c>
      <c r="J42" s="53">
        <f>BOR!J42+ULSBoard!J42+SUBoard!J42+LCTCBoard!J42+Online!J42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220"/>
    </row>
    <row r="43" spans="1:14" s="200" customFormat="1" ht="44.25" x14ac:dyDescent="0.55000000000000004">
      <c r="A43" s="231" t="s">
        <v>40</v>
      </c>
      <c r="B43" s="9">
        <f>BOR!B43+ULSBoard!B43+SUBoard!B43+LCTCBoard!B43+Online!B43</f>
        <v>0</v>
      </c>
      <c r="C43" s="58">
        <f t="shared" si="0"/>
        <v>0</v>
      </c>
      <c r="D43" s="53">
        <f>BOR!D43+ULSBoard!D43+SUBoard!D43+LCTCBoard!D43+Online!D43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366">
        <f>BOR!H43+ULSBoard!H43+SUBoard!H43+LCTCBoard!H43+Online!H43</f>
        <v>0</v>
      </c>
      <c r="I43" s="58">
        <f t="shared" si="7"/>
        <v>0</v>
      </c>
      <c r="J43" s="53">
        <f>BOR!J43+ULSBoard!J43+SUBoard!J43+LCTCBoard!J43+Online!J43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9">
        <f>BOR!B44+ULSBoard!B44+SUBoard!B44+LCTCBoard!B44+Online!B44</f>
        <v>0</v>
      </c>
      <c r="C44" s="58">
        <f t="shared" si="0"/>
        <v>0</v>
      </c>
      <c r="D44" s="53">
        <f>BOR!D44+ULSBoard!D44+SUBoard!D44+LCTCBoard!D44+Online!D44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366">
        <f>BOR!H44+ULSBoard!H44+SUBoard!H44+LCTCBoard!H44+Online!H44</f>
        <v>0</v>
      </c>
      <c r="I44" s="58">
        <f t="shared" si="7"/>
        <v>0</v>
      </c>
      <c r="J44" s="53">
        <f>BOR!J44+ULSBoard!J44+SUBoard!J44+LCTCBoard!J44+Online!J44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9">
        <f>BOR!B45+ULSBoard!B45+SUBoard!B45+LCTCBoard!B45+Online!B45</f>
        <v>0</v>
      </c>
      <c r="C45" s="58">
        <f t="shared" si="0"/>
        <v>0</v>
      </c>
      <c r="D45" s="53">
        <f>BOR!D45+ULSBoard!D45+SUBoard!D45+LCTCBoard!D45+Online!D45</f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366">
        <f>BOR!H45+ULSBoard!H45+SUBoard!H45+LCTCBoard!H45+Online!H45</f>
        <v>0</v>
      </c>
      <c r="I45" s="58">
        <f t="shared" si="7"/>
        <v>0</v>
      </c>
      <c r="J45" s="53">
        <f>BOR!J45+ULSBoard!J45+SUBoard!J45+LCTCBoard!J45+Online!J45</f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9">
        <f>BOR!B46+ULSBoard!B46+SUBoard!B46+LCTCBoard!B46+Online!B46</f>
        <v>2131700.64</v>
      </c>
      <c r="C46" s="58">
        <f t="shared" si="0"/>
        <v>1</v>
      </c>
      <c r="D46" s="53">
        <f>BOR!D46+ULSBoard!D46+SUBoard!D46+LCTCBoard!D46+Online!D46</f>
        <v>0</v>
      </c>
      <c r="E46" s="60">
        <f t="shared" si="6"/>
        <v>0</v>
      </c>
      <c r="F46" s="78">
        <f>D46+B46</f>
        <v>2131700.64</v>
      </c>
      <c r="G46" s="62">
        <f>IF(ISBLANK(F46),"  ",IF(F76&gt;0,F46/F76,IF(F46&gt;0,1,0)))</f>
        <v>1.7837764747236012E-2</v>
      </c>
      <c r="H46" s="366">
        <f>BOR!H46+ULSBoard!H46+SUBoard!H46+LCTCBoard!H46+Online!H46</f>
        <v>11500000</v>
      </c>
      <c r="I46" s="58">
        <f t="shared" si="7"/>
        <v>1</v>
      </c>
      <c r="J46" s="53">
        <f>BOR!J46+ULSBoard!J46+SUBoard!J46+LCTCBoard!J46+Online!J46</f>
        <v>0</v>
      </c>
      <c r="K46" s="60">
        <f t="shared" si="8"/>
        <v>0</v>
      </c>
      <c r="L46" s="78">
        <f>J46+H46</f>
        <v>11500000</v>
      </c>
      <c r="M46" s="62">
        <f>IF(ISBLANK(L46),"  ",IF(L76&gt;0,L46/L76,IF(L46&gt;0,1,0)))</f>
        <v>8.1854738985807821E-2</v>
      </c>
      <c r="N46" s="220"/>
    </row>
    <row r="47" spans="1:14" s="202" customFormat="1" ht="45" x14ac:dyDescent="0.6">
      <c r="A47" s="230" t="s">
        <v>44</v>
      </c>
      <c r="B47" s="143">
        <f>B46+B45+B44+B43+B42</f>
        <v>2131700.64</v>
      </c>
      <c r="C47" s="80">
        <f t="shared" si="0"/>
        <v>1</v>
      </c>
      <c r="D47" s="144">
        <f>D46+D45+D44+D43+D42</f>
        <v>0</v>
      </c>
      <c r="E47" s="83">
        <f t="shared" si="6"/>
        <v>0</v>
      </c>
      <c r="F47" s="92">
        <f>F46+F45+F44+F43+F42</f>
        <v>2131700.64</v>
      </c>
      <c r="G47" s="82">
        <f>IF(ISBLANK(F47),"  ",IF(F76&gt;0,F47/F76,IF(F47&gt;0,1,0)))</f>
        <v>1.7837764747236012E-2</v>
      </c>
      <c r="H47" s="143">
        <f>H46+H45+H44+H43+H42</f>
        <v>11500000</v>
      </c>
      <c r="I47" s="80">
        <f t="shared" si="7"/>
        <v>1</v>
      </c>
      <c r="J47" s="144">
        <f>J46+J45+J44+J43+J42</f>
        <v>0</v>
      </c>
      <c r="K47" s="83">
        <f t="shared" si="8"/>
        <v>0</v>
      </c>
      <c r="L47" s="92">
        <f>L46+L45+L44+L43+L42</f>
        <v>11500000</v>
      </c>
      <c r="M47" s="82">
        <f>IF(ISBLANK(L47),"  ",IF(L76&gt;0,L47/L76,IF(L47&gt;0,1,0)))</f>
        <v>8.1854738985807821E-2</v>
      </c>
      <c r="N47" s="203"/>
    </row>
    <row r="48" spans="1:14" s="202" customFormat="1" ht="45" x14ac:dyDescent="0.6">
      <c r="A48" s="233" t="s">
        <v>45</v>
      </c>
      <c r="B48" s="133">
        <f>BOR!B48+ULSBoard!B48+SUBoard!B48+LCTCBoard!B48+Online!B48</f>
        <v>0</v>
      </c>
      <c r="C48" s="80">
        <f t="shared" si="0"/>
        <v>0</v>
      </c>
      <c r="D48" s="142">
        <f>BOR!D48+ULSBoard!D48+SUBoard!D48+LCTCBoard!D48+Online!D48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371">
        <f>BOR!H48+ULSBoard!H48+SUBoard!H48+LCTCBoard!H48+Online!H48</f>
        <v>0</v>
      </c>
      <c r="I48" s="80">
        <f t="shared" si="7"/>
        <v>0</v>
      </c>
      <c r="J48" s="142">
        <f>BOR!J48+ULSBoard!J48+SUBoard!J48+LCTCBoard!J48+Online!J48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372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">
        <f>BOR!B50+ULSBoard!B50+SUBoard!B50+LCTCBoard!B50+Online!B50</f>
        <v>0</v>
      </c>
      <c r="C50" s="52">
        <f t="shared" si="0"/>
        <v>0</v>
      </c>
      <c r="D50" s="53">
        <f>BOR!D50+ULSBoard!D50+SUBoard!D50+LCTCBoard!D50+Online!D50</f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366">
        <f>BOR!H50+ULSBoard!H50+SUBoard!H50+LCTCBoard!H50+Online!H50</f>
        <v>0</v>
      </c>
      <c r="I50" s="52">
        <f t="shared" ref="I50:I67" si="11">IF(ISBLANK(H50),"  ",IF(L50&gt;0,H50/L50,IF(H50&gt;0,1,0)))</f>
        <v>0</v>
      </c>
      <c r="J50" s="53">
        <f>BOR!J50+ULSBoard!J50+SUBoard!J50+LCTCBoard!J50+Online!J50</f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9">
        <f>BOR!B51+ULSBoard!B51+SUBoard!B51+LCTCBoard!B51+Online!B51</f>
        <v>0</v>
      </c>
      <c r="C51" s="58">
        <f t="shared" si="0"/>
        <v>0</v>
      </c>
      <c r="D51" s="53">
        <f>BOR!D51+ULSBoard!D51+SUBoard!D51+LCTCBoard!D51+Online!D51</f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366">
        <f>BOR!H51+ULSBoard!H51+SUBoard!H51+LCTCBoard!H51+Online!H51</f>
        <v>0</v>
      </c>
      <c r="I51" s="58">
        <f t="shared" si="11"/>
        <v>0</v>
      </c>
      <c r="J51" s="53">
        <f>BOR!J51+ULSBoard!J51+SUBoard!J51+LCTCBoard!J51+Online!J51</f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9">
        <f>BOR!B52+ULSBoard!B52+SUBoard!B52+LCTCBoard!B52+Online!B52</f>
        <v>0</v>
      </c>
      <c r="C52" s="58">
        <f t="shared" si="0"/>
        <v>0</v>
      </c>
      <c r="D52" s="53">
        <f>BOR!D52+ULSBoard!D52+SUBoard!D52+LCTCBoard!D52+Online!D52</f>
        <v>0</v>
      </c>
      <c r="E52" s="60">
        <f t="shared" si="9"/>
        <v>0</v>
      </c>
      <c r="F52" s="376">
        <f t="shared" si="10"/>
        <v>0</v>
      </c>
      <c r="G52" s="62">
        <f>IF(ISBLANK(F52),"  ",IF(F76&gt;0,F52/F76,IF(F52&gt;0,1,0)))</f>
        <v>0</v>
      </c>
      <c r="H52" s="366">
        <f>BOR!H52+ULSBoard!H52+SUBoard!H52+LCTCBoard!H52+Online!H52</f>
        <v>0</v>
      </c>
      <c r="I52" s="58">
        <f t="shared" si="11"/>
        <v>0</v>
      </c>
      <c r="J52" s="53">
        <f>BOR!J52+ULSBoard!J52+SUBoard!J52+LCTCBoard!J52+Online!J52</f>
        <v>0</v>
      </c>
      <c r="K52" s="60">
        <f t="shared" si="12"/>
        <v>0</v>
      </c>
      <c r="L52" s="37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9">
        <f>BOR!B53+ULSBoard!B53+SUBoard!B53+LCTCBoard!B53+Online!B53</f>
        <v>0</v>
      </c>
      <c r="C53" s="58">
        <f t="shared" si="0"/>
        <v>0</v>
      </c>
      <c r="D53" s="53">
        <f>BOR!D53+ULSBoard!D53+SUBoard!D53+LCTCBoard!D53+Online!D53</f>
        <v>0</v>
      </c>
      <c r="E53" s="60">
        <f t="shared" si="9"/>
        <v>0</v>
      </c>
      <c r="F53" s="376">
        <f t="shared" si="10"/>
        <v>0</v>
      </c>
      <c r="G53" s="62">
        <f>IF(ISBLANK(F53),"  ",IF(F76&gt;0,F53/F76,IF(F53&gt;0,1,0)))</f>
        <v>0</v>
      </c>
      <c r="H53" s="366">
        <f>BOR!H53+ULSBoard!H53+SUBoard!H53+LCTCBoard!H53+Online!H53</f>
        <v>0</v>
      </c>
      <c r="I53" s="58">
        <f t="shared" si="11"/>
        <v>0</v>
      </c>
      <c r="J53" s="53">
        <f>BOR!J53+ULSBoard!J53+SUBoard!J53+LCTCBoard!J53+Online!J53</f>
        <v>0</v>
      </c>
      <c r="K53" s="60">
        <f t="shared" si="12"/>
        <v>0</v>
      </c>
      <c r="L53" s="37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9">
        <f>BOR!B54+ULSBoard!B54+SUBoard!B54+LCTCBoard!B54+Online!B54</f>
        <v>0</v>
      </c>
      <c r="C54" s="58">
        <f>IF(ISBLANK(B54),"  ",IF(F54&gt;0,B54/F54,IF(B54&gt;0,1,0)))</f>
        <v>0</v>
      </c>
      <c r="D54" s="53">
        <f>BOR!D54+ULSBoard!D54+SUBoard!D54+LCTCBoard!D54+Online!D54</f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366">
        <f>BOR!H54+ULSBoard!H54+SUBoard!H54+LCTCBoard!H54+Online!H54</f>
        <v>0</v>
      </c>
      <c r="I54" s="58">
        <f>IF(ISBLANK(H54),"  ",IF(L54&gt;0,H54/L54,IF(H54&gt;0,1,0)))</f>
        <v>0</v>
      </c>
      <c r="J54" s="53">
        <f>BOR!J54+ULSBoard!J54+SUBoard!J54+LCTCBoard!J54+Online!J54</f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9">
        <f>BOR!B55+ULSBoard!B55+SUBoard!B55+LCTCBoard!B55+Online!B55</f>
        <v>0</v>
      </c>
      <c r="C55" s="58">
        <f t="shared" si="0"/>
        <v>0</v>
      </c>
      <c r="D55" s="53">
        <f>BOR!D55+ULSBoard!D55+SUBoard!D55+LCTCBoard!D55+Online!D55</f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366">
        <f>BOR!H55+ULSBoard!H55+SUBoard!H55+LCTCBoard!H55+Online!H55</f>
        <v>0</v>
      </c>
      <c r="I55" s="58">
        <f t="shared" si="11"/>
        <v>0</v>
      </c>
      <c r="J55" s="53">
        <f>BOR!J55+ULSBoard!J55+SUBoard!J55+LCTCBoard!J55+Online!J55</f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143">
        <f>B55+B53+B52+B51+B50</f>
        <v>0</v>
      </c>
      <c r="C56" s="80">
        <f t="shared" si="0"/>
        <v>0</v>
      </c>
      <c r="D56" s="144">
        <f>D55+D53+D52+D51+D50+D54</f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143">
        <f>H55+H53+H52+H51+H50</f>
        <v>0</v>
      </c>
      <c r="I56" s="80">
        <f t="shared" si="11"/>
        <v>0</v>
      </c>
      <c r="J56" s="144">
        <f>J55+J53+J52+J51+J50+J54</f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9">
        <f>BOR!B57+ULSBoard!B57+SUBoard!B57+LCTCBoard!B57+Online!B57</f>
        <v>0</v>
      </c>
      <c r="C57" s="58">
        <f t="shared" si="0"/>
        <v>0</v>
      </c>
      <c r="D57" s="53">
        <f>BOR!D57+ULSBoard!D57+SUBoard!D57+LCTCBoard!D57+Online!D57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366">
        <f>BOR!H57+ULSBoard!H57+SUBoard!H57+LCTCBoard!H57+Online!H57</f>
        <v>0</v>
      </c>
      <c r="I57" s="58">
        <f t="shared" si="11"/>
        <v>0</v>
      </c>
      <c r="J57" s="53">
        <f>BOR!J57+ULSBoard!J57+SUBoard!J57+LCTCBoard!J57+Online!J57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9">
        <f>BOR!B58+ULSBoard!B58+SUBoard!B58+LCTCBoard!B58+Online!B58</f>
        <v>0</v>
      </c>
      <c r="C58" s="58">
        <f t="shared" si="0"/>
        <v>0</v>
      </c>
      <c r="D58" s="53">
        <f>BOR!D58+ULSBoard!D58+SUBoard!D58+LCTCBoard!D58+Online!D58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366">
        <f>BOR!H58+ULSBoard!H58+SUBoard!H58+LCTCBoard!H58+Online!H58</f>
        <v>0</v>
      </c>
      <c r="I58" s="58">
        <f t="shared" si="11"/>
        <v>0</v>
      </c>
      <c r="J58" s="53">
        <f>BOR!J58+ULSBoard!J58+SUBoard!J58+LCTCBoard!J58+Online!J58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9">
        <f>BOR!B59+ULSBoard!B59+SUBoard!B59+LCTCBoard!B59+Online!B59</f>
        <v>0</v>
      </c>
      <c r="C59" s="58">
        <f t="shared" si="0"/>
        <v>0</v>
      </c>
      <c r="D59" s="53">
        <f>BOR!D59+ULSBoard!D59+SUBoard!D59+LCTCBoard!D59+Online!D59</f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366">
        <f>BOR!H59+ULSBoard!H59+SUBoard!H59+LCTCBoard!H59+Online!H59</f>
        <v>0</v>
      </c>
      <c r="I59" s="58">
        <f t="shared" si="11"/>
        <v>0</v>
      </c>
      <c r="J59" s="53">
        <f>BOR!J59+ULSBoard!J59+SUBoard!J59+LCTCBoard!J59+Online!J59</f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9">
        <f>BOR!B60+ULSBoard!B60+SUBoard!B60+LCTCBoard!B60+Online!B60</f>
        <v>0</v>
      </c>
      <c r="C60" s="58">
        <f t="shared" si="0"/>
        <v>0</v>
      </c>
      <c r="D60" s="53">
        <f>BOR!D60+ULSBoard!D60+SUBoard!D60+LCTCBoard!D60+Online!D60</f>
        <v>13649026</v>
      </c>
      <c r="E60" s="60">
        <f t="shared" si="9"/>
        <v>1</v>
      </c>
      <c r="F60" s="78">
        <f t="shared" si="14"/>
        <v>13649026</v>
      </c>
      <c r="G60" s="62">
        <f>IF(ISBLANK(F60),"  ",IF(F76&gt;0,F60/F76,IF(F60&gt;0,1,0)))</f>
        <v>0.11421308895272826</v>
      </c>
      <c r="H60" s="366">
        <f>BOR!H60+ULSBoard!H60+SUBoard!H60+LCTCBoard!H60+Online!H60</f>
        <v>0</v>
      </c>
      <c r="I60" s="58">
        <f t="shared" si="11"/>
        <v>0</v>
      </c>
      <c r="J60" s="53">
        <f>BOR!J60+ULSBoard!J60+SUBoard!J60+LCTCBoard!J60+Online!J60</f>
        <v>13649026</v>
      </c>
      <c r="K60" s="60">
        <f t="shared" si="12"/>
        <v>1</v>
      </c>
      <c r="L60" s="78">
        <f t="shared" si="13"/>
        <v>13649026</v>
      </c>
      <c r="M60" s="62">
        <f>IF(ISBLANK(L60),"  ",IF(L76&gt;0,L60/L76,IF(L60&gt;0,1,0)))</f>
        <v>9.715108353395692E-2</v>
      </c>
      <c r="N60" s="220"/>
    </row>
    <row r="61" spans="1:14" s="200" customFormat="1" ht="44.25" x14ac:dyDescent="0.55000000000000004">
      <c r="A61" s="112" t="s">
        <v>58</v>
      </c>
      <c r="B61" s="9">
        <f>BOR!B61+ULSBoard!B61+SUBoard!B61+LCTCBoard!B61+Online!B61</f>
        <v>0</v>
      </c>
      <c r="C61" s="58">
        <f t="shared" si="0"/>
        <v>0</v>
      </c>
      <c r="D61" s="53">
        <f>BOR!D61+ULSBoard!D61+SUBoard!D61+LCTCBoard!D61+Online!D61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366">
        <f>BOR!H61+ULSBoard!H61+SUBoard!H61+LCTCBoard!H61+Online!H61</f>
        <v>0</v>
      </c>
      <c r="I61" s="58">
        <f t="shared" si="11"/>
        <v>0</v>
      </c>
      <c r="J61" s="53">
        <f>BOR!J61+ULSBoard!J61+SUBoard!J61+LCTCBoard!J61+Online!J61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9">
        <f>BOR!B62+ULSBoard!B62+SUBoard!B62+LCTCBoard!B62+Online!B62</f>
        <v>0</v>
      </c>
      <c r="C62" s="58">
        <f t="shared" si="0"/>
        <v>0</v>
      </c>
      <c r="D62" s="53">
        <f>BOR!D62+ULSBoard!D62+SUBoard!D62+LCTCBoard!D62+Online!D62</f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366">
        <f>BOR!H62+ULSBoard!H62+SUBoard!H62+LCTCBoard!H62+Online!H62</f>
        <v>0</v>
      </c>
      <c r="I62" s="58">
        <f t="shared" si="11"/>
        <v>0</v>
      </c>
      <c r="J62" s="53">
        <f>BOR!J62+ULSBoard!J62+SUBoard!J62+LCTCBoard!J62+Online!J62</f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9">
        <f>BOR!B63+ULSBoard!B63+SUBoard!B63+LCTCBoard!B63+Online!B63</f>
        <v>0</v>
      </c>
      <c r="C63" s="58">
        <f t="shared" si="0"/>
        <v>0</v>
      </c>
      <c r="D63" s="53">
        <f>BOR!D63+ULSBoard!D63+SUBoard!D63+LCTCBoard!D63+Online!D63</f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366">
        <f>BOR!H63+ULSBoard!H63+SUBoard!H63+LCTCBoard!H63+Online!H63</f>
        <v>0</v>
      </c>
      <c r="I63" s="58">
        <f t="shared" si="11"/>
        <v>0</v>
      </c>
      <c r="J63" s="53">
        <f>BOR!J63+ULSBoard!J63+SUBoard!J63+LCTCBoard!J63+Online!J63</f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9">
        <f>BOR!B64+ULSBoard!B64+SUBoard!B64+LCTCBoard!B64+Online!B64</f>
        <v>0</v>
      </c>
      <c r="C64" s="58">
        <f t="shared" si="0"/>
        <v>0</v>
      </c>
      <c r="D64" s="53">
        <f>BOR!D64+ULSBoard!D64+SUBoard!D64+LCTCBoard!D64+Online!D64</f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366">
        <f>BOR!H64+ULSBoard!H64+SUBoard!H64+LCTCBoard!H64+Online!H64</f>
        <v>0</v>
      </c>
      <c r="I64" s="58">
        <f t="shared" si="11"/>
        <v>0</v>
      </c>
      <c r="J64" s="53">
        <f>BOR!J64+ULSBoard!J64+SUBoard!J64+LCTCBoard!J64+Online!J64</f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9">
        <f>BOR!B65+ULSBoard!B65+SUBoard!B65+LCTCBoard!B65+Online!B65</f>
        <v>0</v>
      </c>
      <c r="C65" s="58">
        <f t="shared" si="0"/>
        <v>0</v>
      </c>
      <c r="D65" s="53">
        <f>BOR!D65+ULSBoard!D65+SUBoard!D65+LCTCBoard!D65+Online!D65</f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366">
        <f>BOR!H65+ULSBoard!H65+SUBoard!H65+LCTCBoard!H65+Online!H65</f>
        <v>0</v>
      </c>
      <c r="I65" s="58">
        <f t="shared" si="11"/>
        <v>0</v>
      </c>
      <c r="J65" s="53">
        <f>BOR!J65+ULSBoard!J65+SUBoard!J65+LCTCBoard!J65+Online!J65</f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9">
        <f>BOR!B66+ULSBoard!B66+SUBoard!B66+LCTCBoard!B66+Online!B66</f>
        <v>2767460.59</v>
      </c>
      <c r="C66" s="58">
        <f t="shared" si="0"/>
        <v>1</v>
      </c>
      <c r="D66" s="53">
        <f>BOR!D66+ULSBoard!D66+SUBoard!D66+LCTCBoard!D66+Online!D66</f>
        <v>0</v>
      </c>
      <c r="E66" s="60">
        <f t="shared" si="9"/>
        <v>0</v>
      </c>
      <c r="F66" s="44">
        <f t="shared" si="14"/>
        <v>2767460.59</v>
      </c>
      <c r="G66" s="62">
        <f>IF(ISBLANK(F66),"  ",IF(F76&gt;0,F66/F76,IF(F66&gt;0,1,0)))</f>
        <v>2.3157712685054583E-2</v>
      </c>
      <c r="H66" s="366">
        <f>BOR!H66+ULSBoard!H66+SUBoard!H66+LCTCBoard!H66+Online!H66</f>
        <v>5144299</v>
      </c>
      <c r="I66" s="58">
        <f t="shared" si="11"/>
        <v>1</v>
      </c>
      <c r="J66" s="53">
        <f>BOR!J66+ULSBoard!J66+SUBoard!J66+LCTCBoard!J66+Online!J66</f>
        <v>0</v>
      </c>
      <c r="K66" s="60">
        <f t="shared" si="12"/>
        <v>0</v>
      </c>
      <c r="L66" s="44">
        <f t="shared" si="13"/>
        <v>5144299</v>
      </c>
      <c r="M66" s="62">
        <f>IF(ISBLANK(L66),"  ",IF(L76&gt;0,L66/L76,IF(L66&gt;0,1,0)))</f>
        <v>3.6616108861734976E-2</v>
      </c>
      <c r="N66" s="220"/>
    </row>
    <row r="67" spans="1:14" s="202" customFormat="1" ht="45" x14ac:dyDescent="0.6">
      <c r="A67" s="235" t="s">
        <v>64</v>
      </c>
      <c r="B67" s="232">
        <f>B66+B65+B64+B63+B62+B61+B60+B59+B58+B57+B56</f>
        <v>2767460.59</v>
      </c>
      <c r="C67" s="80">
        <f t="shared" si="0"/>
        <v>0.16857812875050751</v>
      </c>
      <c r="D67" s="91">
        <f>D66+D65+D64+D63+D62+D61+D60+D59+D58+D57+D56</f>
        <v>13649026</v>
      </c>
      <c r="E67" s="83">
        <f t="shared" si="9"/>
        <v>0.83142187124949252</v>
      </c>
      <c r="F67" s="232">
        <f>F66+F65+F64+F63+F62+F61+F60+F59+F58+F57+F56</f>
        <v>16416486.59</v>
      </c>
      <c r="G67" s="82">
        <f>IF(ISBLANK(F67),"  ",IF(F76&gt;0,F67/F76,IF(F67&gt;0,1,0)))</f>
        <v>0.13737080163778284</v>
      </c>
      <c r="H67" s="373">
        <f>H66+H65+H64+H63+H62+H61+H60+H59+H58+H57+H56</f>
        <v>5144299</v>
      </c>
      <c r="I67" s="80">
        <f t="shared" si="11"/>
        <v>0.27373011428259769</v>
      </c>
      <c r="J67" s="91">
        <f>J66+J65+J64+J63+J62+J61+J60+J59+J58+J57+J56</f>
        <v>13649026</v>
      </c>
      <c r="K67" s="83">
        <f t="shared" si="12"/>
        <v>0.72626988571740236</v>
      </c>
      <c r="L67" s="232">
        <f>L66+L65+L64+L63+L62+L61+L60+L59+L58+L57+L56</f>
        <v>18793325</v>
      </c>
      <c r="M67" s="82">
        <f>IF(ISBLANK(L67),"  ",IF(L76&gt;0,L67/L76,IF(L67&gt;0,1,0)))</f>
        <v>0.1337671923956919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370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9">
        <f>BOR!B69+ULSBoard!B69+SUBoard!B69+LCTCBoard!B69+Online!B69</f>
        <v>9588212.7799999993</v>
      </c>
      <c r="C69" s="52">
        <f t="shared" si="0"/>
        <v>1</v>
      </c>
      <c r="D69" s="53">
        <f>BOR!D69+ULSBoard!D69+SUBoard!D69+LCTCBoard!D69+Online!D69</f>
        <v>0</v>
      </c>
      <c r="E69" s="54">
        <f>IF(ISBLANK(D69),"  ",IF(F69&gt;0,D69/F69,IF(D69&gt;0,1,0)))</f>
        <v>0</v>
      </c>
      <c r="F69" s="67">
        <f>D69+B69</f>
        <v>9588212.7799999993</v>
      </c>
      <c r="G69" s="56">
        <f>IF(ISBLANK(F69),"  ",IF(F76&gt;0,F69/F76,IF(F69&gt;0,1,0)))</f>
        <v>8.0232787243560519E-2</v>
      </c>
      <c r="H69" s="366">
        <f>BOR!H69+ULSBoard!H69+SUBoard!H69+LCTCBoard!H69+Online!H69</f>
        <v>12172314</v>
      </c>
      <c r="I69" s="52">
        <f>IF(ISBLANK(H69),"  ",IF(L69&gt;0,H69/L69,IF(H69&gt;0,1,0)))</f>
        <v>1</v>
      </c>
      <c r="J69" s="53">
        <f>BOR!J69+ULSBoard!J69+SUBoard!J69+LCTCBoard!J69+Online!J69</f>
        <v>0</v>
      </c>
      <c r="K69" s="54">
        <f>IF(ISBLANK(J69),"  ",IF(L69&gt;0,J69/L69,IF(J69&gt;0,1,0)))</f>
        <v>0</v>
      </c>
      <c r="L69" s="67">
        <f>J69+H69</f>
        <v>12172314</v>
      </c>
      <c r="M69" s="56">
        <f>IF(ISBLANK(L69),"  ",IF(L76&gt;0,L69/L76,IF(L69&gt;0,1,0)))</f>
        <v>8.6640137854199509E-2</v>
      </c>
    </row>
    <row r="70" spans="1:14" s="200" customFormat="1" ht="44.25" x14ac:dyDescent="0.55000000000000004">
      <c r="A70" s="223" t="s">
        <v>67</v>
      </c>
      <c r="B70" s="9">
        <f>BOR!B70+ULSBoard!B70+SUBoard!B70+LCTCBoard!B70+Online!B70</f>
        <v>0</v>
      </c>
      <c r="C70" s="58">
        <f t="shared" si="0"/>
        <v>0</v>
      </c>
      <c r="D70" s="53">
        <f>BOR!D70+ULSBoard!D70+SUBoard!D70+LCTCBoard!D70+Online!D70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366">
        <f>BOR!H70+ULSBoard!H70+SUBoard!H70+LCTCBoard!H70+Online!H70</f>
        <v>0</v>
      </c>
      <c r="I70" s="58">
        <f>IF(ISBLANK(H70),"  ",IF(L70&gt;0,H70/L70,IF(H70&gt;0,1,0)))</f>
        <v>0</v>
      </c>
      <c r="J70" s="53">
        <f>BOR!J70+ULSBoard!J70+SUBoard!J70+LCTCBoard!J70+Online!J70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370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9">
        <f>BOR!B72+ULSBoard!B72+SUBoard!B72+LCTCBoard!B72+Online!B72</f>
        <v>0</v>
      </c>
      <c r="C72" s="52">
        <f t="shared" si="0"/>
        <v>0</v>
      </c>
      <c r="D72" s="53">
        <f>BOR!D72+ULSBoard!D72+SUBoard!D72+LCTCBoard!D72+Online!D72</f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366">
        <f>BOR!H72+ULSBoard!H72+SUBoard!H72+LCTCBoard!H72+Online!H72</f>
        <v>0</v>
      </c>
      <c r="I72" s="52">
        <f>IF(ISBLANK(H72),"  ",IF(L72&gt;0,H72/L72,IF(H72&gt;0,1,0)))</f>
        <v>0</v>
      </c>
      <c r="J72" s="53">
        <f>BOR!J72+ULSBoard!J72+SUBoard!J72+LCTCBoard!J72+Online!J72</f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9">
        <f>BOR!B73+ULSBoard!B73+SUBoard!B73+LCTCBoard!B73+Online!B73</f>
        <v>0</v>
      </c>
      <c r="C73" s="58">
        <f t="shared" si="0"/>
        <v>0</v>
      </c>
      <c r="D73" s="53">
        <f>BOR!D73+ULSBoard!D73+SUBoard!D73+LCTCBoard!D73+Online!D73</f>
        <v>31132048</v>
      </c>
      <c r="E73" s="60">
        <f>IF(ISBLANK(D73),"  ",IF(F73&gt;0,D73/F73,IF(D73&gt;0,1,0)))</f>
        <v>1</v>
      </c>
      <c r="F73" s="44">
        <f>D73+B73</f>
        <v>31132048</v>
      </c>
      <c r="G73" s="62">
        <f>IF(ISBLANK(F73),"  ",IF(F76&gt;0,F73/F76,IF(F73&gt;0,1,0)))</f>
        <v>0.26050850569883932</v>
      </c>
      <c r="H73" s="366">
        <f>BOR!H73+ULSBoard!H73+SUBoard!H73+LCTCBoard!H73+Online!H73</f>
        <v>0</v>
      </c>
      <c r="I73" s="58">
        <f>IF(ISBLANK(H73),"  ",IF(L73&gt;0,H73/L73,IF(H73&gt;0,1,0)))</f>
        <v>0</v>
      </c>
      <c r="J73" s="53">
        <f>BOR!J73+ULSBoard!J73+SUBoard!J73+LCTCBoard!J73+Online!J73</f>
        <v>31132048</v>
      </c>
      <c r="K73" s="60">
        <f>IF(ISBLANK(J73),"  ",IF(L73&gt;0,J73/L73,IF(J73&gt;0,1,0)))</f>
        <v>1</v>
      </c>
      <c r="L73" s="44">
        <f>J73+H73</f>
        <v>31132048</v>
      </c>
      <c r="M73" s="62">
        <f>IF(ISBLANK(L73),"  ",IF(L76&gt;0,L73/L76,IF(L73&gt;0,1,0)))</f>
        <v>0.22159179679422961</v>
      </c>
    </row>
    <row r="74" spans="1:14" s="202" customFormat="1" ht="45" x14ac:dyDescent="0.6">
      <c r="A74" s="230" t="s">
        <v>71</v>
      </c>
      <c r="B74" s="117">
        <f>B73+B72+B70+B69</f>
        <v>9588212.7799999993</v>
      </c>
      <c r="C74" s="80">
        <f t="shared" si="0"/>
        <v>0.2354654070562659</v>
      </c>
      <c r="D74" s="95">
        <f>D73+D72+D70+D69</f>
        <v>31132048</v>
      </c>
      <c r="E74" s="83">
        <f>IF(ISBLANK(D74),"  ",IF(F74&gt;0,D74/F74,IF(D74&gt;0,1,0)))</f>
        <v>0.76453459294373405</v>
      </c>
      <c r="F74" s="118">
        <f>F73+F72+F71+F70+F69</f>
        <v>40720260.780000001</v>
      </c>
      <c r="G74" s="82">
        <f>IF(ISBLANK(F74),"  ",IF(F76&gt;0,F74/F76,IF(F74&gt;0,1,0)))</f>
        <v>0.34074129294239985</v>
      </c>
      <c r="H74" s="374">
        <f>H73+H72+H70+H69</f>
        <v>12172314</v>
      </c>
      <c r="I74" s="80">
        <f>IF(ISBLANK(H74),"  ",IF(L74&gt;0,H74/L74,IF(H74&gt;0,1,0)))</f>
        <v>0.28108748028662794</v>
      </c>
      <c r="J74" s="95">
        <f>J73+J72+J70+J69</f>
        <v>31132048</v>
      </c>
      <c r="K74" s="83">
        <f>IF(ISBLANK(J74),"  ",IF(L74&gt;0,J74/L74,IF(J74&gt;0,1,0)))</f>
        <v>0.71891251971337211</v>
      </c>
      <c r="L74" s="118">
        <f>L73+L72+L71+L70+L69</f>
        <v>43304362</v>
      </c>
      <c r="M74" s="82">
        <f>IF(ISBLANK(L74),"  ",IF(L76&gt;0,L74/L76,IF(L74&gt;0,1,0)))</f>
        <v>0.30823193464842913</v>
      </c>
    </row>
    <row r="75" spans="1:14" s="202" customFormat="1" ht="45" x14ac:dyDescent="0.6">
      <c r="A75" s="230" t="s">
        <v>72</v>
      </c>
      <c r="B75" s="133">
        <f>BOR!B75+ULSBoard!B75+SUBoard!B75+LCTCBoard!B75+Online!B75</f>
        <v>0</v>
      </c>
      <c r="C75" s="80">
        <f>IF(ISBLANK(B75),"  ",IF(F75&gt;0,B75/F75,IF(B75&gt;0,1,0)))</f>
        <v>0</v>
      </c>
      <c r="D75" s="142">
        <f>BOR!D75+ULSBoard!D75+SUBoard!D75+LCTCBoard!D75+Online!D75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371">
        <f>BOR!H75+ULSBoard!H75+SUBoard!H75+LCTCBoard!H75+Online!H75</f>
        <v>0</v>
      </c>
      <c r="I75" s="80">
        <f>IF(ISBLANK(H75),"  ",IF(L75&gt;0,H75/L75,IF(H75&gt;0,1,0)))</f>
        <v>0</v>
      </c>
      <c r="J75" s="142">
        <f>BOR!J75+ULSBoard!J75+SUBoard!J75+LCTCBoard!J75+Online!J75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f>B74+B67+B47+B40+B48+B75</f>
        <v>74723845.489999995</v>
      </c>
      <c r="C76" s="122">
        <f t="shared" si="0"/>
        <v>0.62527840534843226</v>
      </c>
      <c r="D76" s="121">
        <f>D74+D67+D47+D40+D48+D75</f>
        <v>44781074</v>
      </c>
      <c r="E76" s="123">
        <f>IF(ISBLANK(D76),"  ",IF(F76&gt;0,D76/F76,IF(D76&gt;0,1,0)))</f>
        <v>0.37472159465156757</v>
      </c>
      <c r="F76" s="121">
        <f>F74+F67+F47+F40+F48+F75</f>
        <v>119504919.49000001</v>
      </c>
      <c r="G76" s="124">
        <f>IF(ISBLANK(F76),"  ",IF(F76&gt;0,F76/F76,IF(F76&gt;0,1,0)))</f>
        <v>1</v>
      </c>
      <c r="H76" s="375">
        <f>H74+H67+H47+H40+H48+H75</f>
        <v>95711708</v>
      </c>
      <c r="I76" s="122">
        <f>IF(ISBLANK(H76),"  ",IF(L76&gt;0,H76/L76,IF(H76&gt;0,1,0)))</f>
        <v>0.68125711967181346</v>
      </c>
      <c r="J76" s="121">
        <f>J74+J67+J47+J40+J48+J75</f>
        <v>44781074</v>
      </c>
      <c r="K76" s="123">
        <f>IF(ISBLANK(J76),"  ",IF(L76&gt;0,J76/L76,IF(J76&gt;0,1,0)))</f>
        <v>0.31874288032818654</v>
      </c>
      <c r="L76" s="121">
        <f>L74+L67+L47+L40+L48+L75</f>
        <v>140492782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100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6722243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6722243</v>
      </c>
      <c r="G13" s="56">
        <f>IF(ISBLANK(F13),"  ",IF(F76&gt;0,F13/F76,IF(F13&gt;0,1,0)))</f>
        <v>0.13856398768865752</v>
      </c>
      <c r="H13" s="9">
        <v>12240139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12240139</v>
      </c>
      <c r="M13" s="56">
        <f>IF(ISBLANK(L13),"  ",IF(L76&gt;0,L13/L76,IF(L13&gt;0,1,0)))</f>
        <v>0.25437271393172517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6261148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6261148</v>
      </c>
      <c r="G15" s="65">
        <f>IF(ISBLANK(F15),"  ",IF(F76&gt;0,F15/F76,IF(F15&gt;0,1,0)))</f>
        <v>0.12905954670024017</v>
      </c>
      <c r="H15" s="226">
        <v>691090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691090</v>
      </c>
      <c r="M15" s="65">
        <f>IF(ISBLANK(L15),"  ",IF(L76&gt;0,L15/L76,IF(L15&gt;0,1,0)))</f>
        <v>1.4362127658115316E-2</v>
      </c>
      <c r="N15" s="220"/>
    </row>
    <row r="16" spans="1:17" s="200" customFormat="1" ht="44.25" x14ac:dyDescent="0.55000000000000004">
      <c r="A16" s="66" t="s">
        <v>15</v>
      </c>
      <c r="B16" s="207">
        <v>5597211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5597211</v>
      </c>
      <c r="G16" s="56">
        <f>IF(ISBLANK(F16),"  ",IF(F76&gt;0,F16/F76,IF(F16&gt;0,1,0)))</f>
        <v>0.11537397206480314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663937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663937</v>
      </c>
      <c r="G17" s="62">
        <f>IF(ISBLANK(F17),"  ",IF(F76&gt;0,F17/F76,IF(F17&gt;0,1,0)))</f>
        <v>1.3685574635437042E-2</v>
      </c>
      <c r="H17" s="224">
        <v>691090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691090</v>
      </c>
      <c r="M17" s="62">
        <f>IF(ISBLANK(L17),"  ",IF(L76&gt;0,L17/L76,IF(L17&gt;0,1,0)))</f>
        <v>1.4362127658115316E-2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12983391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12983391</v>
      </c>
      <c r="G40" s="82">
        <f>IF(ISBLANK(F40),"  ",IF(F76&gt;0,F40/F76,IF(F40&gt;0,1,0)))</f>
        <v>0.26762353438889769</v>
      </c>
      <c r="H40" s="229">
        <v>12931229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12931229</v>
      </c>
      <c r="M40" s="82">
        <f>IF(ISBLANK(L40),"  ",IF(L76&gt;0,L40/L76,IF(L40&gt;0,1,0)))</f>
        <v>0.26873484158984051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14709393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14709393</v>
      </c>
      <c r="G50" s="56">
        <f>IF(ISBLANK(F50),"  ",IF(F76&gt;0,F50/F76,IF(F50&gt;0,1,0)))</f>
        <v>0.30320120093243058</v>
      </c>
      <c r="H50" s="97">
        <v>14709393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14709393</v>
      </c>
      <c r="M50" s="56">
        <f>IF(ISBLANK(L50),"  ",IF(L76&gt;0,L50/L76,IF(L50&gt;0,1,0)))</f>
        <v>0.30568837639003288</v>
      </c>
      <c r="N50" s="220"/>
    </row>
    <row r="51" spans="1:14" s="200" customFormat="1" ht="44.25" x14ac:dyDescent="0.55000000000000004">
      <c r="A51" s="223" t="s">
        <v>48</v>
      </c>
      <c r="B51" s="226">
        <v>640868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640868</v>
      </c>
      <c r="G51" s="62">
        <f>IF(ISBLANK(F51),"  ",IF(F76&gt;0,F51/F76,IF(F51&gt;0,1,0)))</f>
        <v>1.3210058854173312E-2</v>
      </c>
      <c r="H51" s="226">
        <v>640868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640868</v>
      </c>
      <c r="M51" s="62">
        <f>IF(ISBLANK(L51),"  ",IF(L76&gt;0,L51/L76,IF(L51&gt;0,1,0)))</f>
        <v>1.3318421664328882E-2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920528</v>
      </c>
      <c r="E52" s="60">
        <f t="shared" si="9"/>
        <v>1</v>
      </c>
      <c r="F52" s="106">
        <f t="shared" si="10"/>
        <v>920528</v>
      </c>
      <c r="G52" s="62">
        <f>IF(ISBLANK(F52),"  ",IF(F76&gt;0,F52/F76,IF(F52&gt;0,1,0)))</f>
        <v>1.8974623568214437E-2</v>
      </c>
      <c r="H52" s="104">
        <v>0</v>
      </c>
      <c r="I52" s="58">
        <f t="shared" si="11"/>
        <v>0</v>
      </c>
      <c r="J52" s="105">
        <v>920528</v>
      </c>
      <c r="K52" s="60">
        <f t="shared" si="12"/>
        <v>1</v>
      </c>
      <c r="L52" s="106">
        <f t="shared" si="13"/>
        <v>920528</v>
      </c>
      <c r="M52" s="62">
        <f>IF(ISBLANK(L52),"  ",IF(L76&gt;0,L52/L76,IF(L52&gt;0,1,0)))</f>
        <v>1.9130273407037546E-2</v>
      </c>
      <c r="N52" s="220"/>
    </row>
    <row r="53" spans="1:14" s="200" customFormat="1" ht="44.25" x14ac:dyDescent="0.55000000000000004">
      <c r="A53" s="103" t="s">
        <v>50</v>
      </c>
      <c r="B53" s="104">
        <v>394512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394512</v>
      </c>
      <c r="G53" s="62">
        <f>IF(ISBLANK(F53),"  ",IF(F76&gt;0,F53/F76,IF(F53&gt;0,1,0)))</f>
        <v>8.1319815292347601E-3</v>
      </c>
      <c r="H53" s="104">
        <v>394512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394512</v>
      </c>
      <c r="M53" s="62">
        <f>IF(ISBLANK(L53),"  ",IF(L76&gt;0,L53/L76,IF(L53&gt;0,1,0)))</f>
        <v>8.198688603016091E-3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621957</v>
      </c>
      <c r="C55" s="58">
        <f t="shared" si="0"/>
        <v>0.25207367220537563</v>
      </c>
      <c r="D55" s="69">
        <v>1845405</v>
      </c>
      <c r="E55" s="60">
        <f t="shared" si="9"/>
        <v>0.74792632779462442</v>
      </c>
      <c r="F55" s="102">
        <f t="shared" si="10"/>
        <v>2467362</v>
      </c>
      <c r="G55" s="62">
        <f>IF(ISBLANK(F55),"  ",IF(F76&gt;0,F55/F76,IF(F55&gt;0,1,0)))</f>
        <v>5.0859142966337485E-2</v>
      </c>
      <c r="H55" s="226">
        <v>621957</v>
      </c>
      <c r="I55" s="58">
        <f t="shared" si="11"/>
        <v>0.24835870267930482</v>
      </c>
      <c r="J55" s="69">
        <v>1882312</v>
      </c>
      <c r="K55" s="60">
        <f t="shared" si="12"/>
        <v>0.75164129732069518</v>
      </c>
      <c r="L55" s="102">
        <f t="shared" si="13"/>
        <v>2504269</v>
      </c>
      <c r="M55" s="62">
        <f>IF(ISBLANK(L55),"  ",IF(L76&gt;0,L55/L76,IF(L55&gt;0,1,0)))</f>
        <v>5.2043338882433239E-2</v>
      </c>
      <c r="N55" s="220"/>
    </row>
    <row r="56" spans="1:14" s="202" customFormat="1" ht="45" x14ac:dyDescent="0.6">
      <c r="A56" s="233" t="s">
        <v>53</v>
      </c>
      <c r="B56" s="234">
        <v>16366730</v>
      </c>
      <c r="C56" s="80">
        <f t="shared" si="0"/>
        <v>0.85543397696389678</v>
      </c>
      <c r="D56" s="91">
        <v>2765933</v>
      </c>
      <c r="E56" s="83">
        <f t="shared" si="9"/>
        <v>0.14456602303610325</v>
      </c>
      <c r="F56" s="107">
        <f>F55+F53+F52+F51+F50+F54</f>
        <v>19132663</v>
      </c>
      <c r="G56" s="82">
        <f>IF(ISBLANK(F56),"  ",IF(F76&gt;0,F56/F76,IF(F56&gt;0,1,0)))</f>
        <v>0.39437700785039059</v>
      </c>
      <c r="H56" s="234">
        <v>16366730</v>
      </c>
      <c r="I56" s="80">
        <f t="shared" si="11"/>
        <v>0.85378701765349985</v>
      </c>
      <c r="J56" s="91">
        <v>2802840</v>
      </c>
      <c r="K56" s="83">
        <f t="shared" si="12"/>
        <v>0.14621298234650021</v>
      </c>
      <c r="L56" s="102">
        <f t="shared" si="13"/>
        <v>19169570</v>
      </c>
      <c r="M56" s="82">
        <f>IF(ISBLANK(L56),"  ",IF(L76&gt;0,L56/L76,IF(L56&gt;0,1,0)))</f>
        <v>0.39837909894684864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1635726</v>
      </c>
      <c r="E60" s="60">
        <f t="shared" si="9"/>
        <v>1</v>
      </c>
      <c r="F60" s="78">
        <f t="shared" si="14"/>
        <v>1635726</v>
      </c>
      <c r="G60" s="62">
        <f>IF(ISBLANK(F60),"  ",IF(F76&gt;0,F60/F76,IF(F60&gt;0,1,0)))</f>
        <v>3.3716828940283328E-2</v>
      </c>
      <c r="H60" s="228">
        <v>0</v>
      </c>
      <c r="I60" s="58">
        <f t="shared" si="11"/>
        <v>0</v>
      </c>
      <c r="J60" s="77">
        <v>1500000</v>
      </c>
      <c r="K60" s="60">
        <f t="shared" si="12"/>
        <v>1</v>
      </c>
      <c r="L60" s="78">
        <f t="shared" si="13"/>
        <v>1500000</v>
      </c>
      <c r="M60" s="62">
        <f>IF(ISBLANK(L60),"  ",IF(L76&gt;0,L60/L76,IF(L60&gt;0,1,0)))</f>
        <v>3.1172772702792655E-2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7154</v>
      </c>
      <c r="E64" s="60">
        <f t="shared" si="9"/>
        <v>1</v>
      </c>
      <c r="F64" s="44">
        <f t="shared" si="14"/>
        <v>7154</v>
      </c>
      <c r="G64" s="62">
        <f>IF(ISBLANK(F64),"  ",IF(F76&gt;0,F64/F76,IF(F64&gt;0,1,0)))</f>
        <v>1.4746369149771227E-4</v>
      </c>
      <c r="H64" s="224">
        <v>0</v>
      </c>
      <c r="I64" s="58">
        <f t="shared" si="11"/>
        <v>0</v>
      </c>
      <c r="J64" s="69">
        <v>10000</v>
      </c>
      <c r="K64" s="60">
        <f t="shared" si="12"/>
        <v>1</v>
      </c>
      <c r="L64" s="44">
        <f t="shared" si="13"/>
        <v>10000</v>
      </c>
      <c r="M64" s="62">
        <f>IF(ISBLANK(L64),"  ",IF(L76&gt;0,L64/L76,IF(L64&gt;0,1,0)))</f>
        <v>2.0781848468528436E-4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50000</v>
      </c>
      <c r="E65" s="60">
        <f t="shared" si="9"/>
        <v>1</v>
      </c>
      <c r="F65" s="44">
        <f t="shared" si="14"/>
        <v>50000</v>
      </c>
      <c r="G65" s="62">
        <f>IF(ISBLANK(F65),"  ",IF(F76&gt;0,F65/F76,IF(F65&gt;0,1,0)))</f>
        <v>1.0306380451335776E-3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8116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8116</v>
      </c>
      <c r="G66" s="62">
        <f>IF(ISBLANK(F66),"  ",IF(F76&gt;0,F66/F76,IF(F66&gt;0,1,0)))</f>
        <v>1.6729316748608232E-4</v>
      </c>
      <c r="H66" s="224">
        <v>8116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8116</v>
      </c>
      <c r="M66" s="62">
        <f>IF(ISBLANK(L66),"  ",IF(L76&gt;0,L66/L76,IF(L66&gt;0,1,0)))</f>
        <v>1.6866548217057679E-4</v>
      </c>
      <c r="N66" s="220"/>
    </row>
    <row r="67" spans="1:14" s="202" customFormat="1" ht="45" x14ac:dyDescent="0.6">
      <c r="A67" s="235" t="s">
        <v>64</v>
      </c>
      <c r="B67" s="232">
        <v>16374846</v>
      </c>
      <c r="C67" s="80">
        <f t="shared" si="0"/>
        <v>0.78598032155561348</v>
      </c>
      <c r="D67" s="91">
        <v>4458813</v>
      </c>
      <c r="E67" s="83">
        <f t="shared" si="9"/>
        <v>0.21401967844438655</v>
      </c>
      <c r="F67" s="232">
        <f>F66+F65+F64+F63+F62+F61+F60+F59+F58+F57+F56</f>
        <v>20833659</v>
      </c>
      <c r="G67" s="82">
        <f>IF(ISBLANK(F67),"  ",IF(F76&gt;0,F67/F76,IF(F67&gt;0,1,0)))</f>
        <v>0.42943923169479131</v>
      </c>
      <c r="H67" s="232">
        <v>16374846</v>
      </c>
      <c r="I67" s="80">
        <f t="shared" si="11"/>
        <v>0.79152622482765833</v>
      </c>
      <c r="J67" s="91">
        <v>4312840</v>
      </c>
      <c r="K67" s="83">
        <f t="shared" si="12"/>
        <v>0.20847377517234164</v>
      </c>
      <c r="L67" s="232">
        <f>L66+L65+L64+L63+L62+L61+L60+L59+L58+L57+L56</f>
        <v>20687686</v>
      </c>
      <c r="M67" s="82">
        <f>IF(ISBLANK(L67),"  ",IF(L76&gt;0,L67/L76,IF(L67&gt;0,1,0)))</f>
        <v>0.42992835561649717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13133561</v>
      </c>
      <c r="E72" s="54">
        <f>IF(ISBLANK(D72),"  ",IF(F72&gt;0,D72/F72,IF(D72&gt;0,1,0)))</f>
        <v>1</v>
      </c>
      <c r="F72" s="67">
        <f>D72+B72</f>
        <v>13133561</v>
      </c>
      <c r="G72" s="56">
        <f>IF(ISBLANK(F72),"  ",IF(F76&gt;0,F72/F76,IF(F72&gt;0,1,0)))</f>
        <v>0.27071895269365187</v>
      </c>
      <c r="H72" s="207">
        <v>0</v>
      </c>
      <c r="I72" s="52">
        <f>IF(ISBLANK(H72),"  ",IF(L72&gt;0,H72/L72,IF(H72&gt;0,1,0)))</f>
        <v>0</v>
      </c>
      <c r="J72" s="59">
        <v>13000000</v>
      </c>
      <c r="K72" s="54">
        <f>IF(ISBLANK(J72),"  ",IF(L72&gt;0,J72/L72,IF(J72&gt;0,1,0)))</f>
        <v>1</v>
      </c>
      <c r="L72" s="67">
        <f>J72+H72</f>
        <v>13000000</v>
      </c>
      <c r="M72" s="56">
        <f>IF(ISBLANK(L72),"  ",IF(L76&gt;0,L72/L76,IF(L72&gt;0,1,0)))</f>
        <v>0.27016403009086964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1563026</v>
      </c>
      <c r="E73" s="60">
        <f>IF(ISBLANK(D73),"  ",IF(F73&gt;0,D73/F73,IF(D73&gt;0,1,0)))</f>
        <v>1</v>
      </c>
      <c r="F73" s="44">
        <f>D73+B73</f>
        <v>1563026</v>
      </c>
      <c r="G73" s="62">
        <f>IF(ISBLANK(F73),"  ",IF(F76&gt;0,F73/F76,IF(F73&gt;0,1,0)))</f>
        <v>3.2218281222659108E-2</v>
      </c>
      <c r="H73" s="224">
        <v>0</v>
      </c>
      <c r="I73" s="58">
        <f>IF(ISBLANK(H73),"  ",IF(L73&gt;0,H73/L73,IF(H73&gt;0,1,0)))</f>
        <v>0</v>
      </c>
      <c r="J73" s="69">
        <v>1500000</v>
      </c>
      <c r="K73" s="60">
        <f>IF(ISBLANK(J73),"  ",IF(L73&gt;0,J73/L73,IF(J73&gt;0,1,0)))</f>
        <v>1</v>
      </c>
      <c r="L73" s="44">
        <f>J73+H73</f>
        <v>1500000</v>
      </c>
      <c r="M73" s="62">
        <f>IF(ISBLANK(L73),"  ",IF(L76&gt;0,L73/L76,IF(L73&gt;0,1,0)))</f>
        <v>3.1172772702792655E-2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14696587</v>
      </c>
      <c r="E74" s="83">
        <f>IF(ISBLANK(D74),"  ",IF(F74&gt;0,D74/F74,IF(D74&gt;0,1,0)))</f>
        <v>1</v>
      </c>
      <c r="F74" s="118">
        <f>F73+F72+F71+F70+F69</f>
        <v>14696587</v>
      </c>
      <c r="G74" s="82">
        <f>IF(ISBLANK(F74),"  ",IF(F76&gt;0,F74/F76,IF(F74&gt;0,1,0)))</f>
        <v>0.302937233916311</v>
      </c>
      <c r="H74" s="117">
        <v>0</v>
      </c>
      <c r="I74" s="80">
        <f>IF(ISBLANK(H74),"  ",IF(L74&gt;0,H74/L74,IF(H74&gt;0,1,0)))</f>
        <v>0</v>
      </c>
      <c r="J74" s="95">
        <v>14500000</v>
      </c>
      <c r="K74" s="83">
        <f>IF(ISBLANK(J74),"  ",IF(L74&gt;0,J74/L74,IF(J74&gt;0,1,0)))</f>
        <v>1</v>
      </c>
      <c r="L74" s="118">
        <f>L73+L72+L71+L70+L69</f>
        <v>14500000</v>
      </c>
      <c r="M74" s="82">
        <f>IF(ISBLANK(L74),"  ",IF(L76&gt;0,L74/L76,IF(L74&gt;0,1,0)))</f>
        <v>0.30133680279366232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29358237</v>
      </c>
      <c r="C76" s="122">
        <f t="shared" si="0"/>
        <v>0.60515431980496537</v>
      </c>
      <c r="D76" s="121">
        <v>19155400</v>
      </c>
      <c r="E76" s="123">
        <f>IF(ISBLANK(D76),"  ",IF(F76&gt;0,D76/F76,IF(D76&gt;0,1,0)))</f>
        <v>0.39484568019503463</v>
      </c>
      <c r="F76" s="121">
        <f>F74+F67+F47+F40+F48+F75</f>
        <v>48513637</v>
      </c>
      <c r="G76" s="124">
        <f>IF(ISBLANK(F76),"  ",IF(F76&gt;0,F76/F76,IF(F76&gt;0,1,0)))</f>
        <v>1</v>
      </c>
      <c r="H76" s="121">
        <v>29306075</v>
      </c>
      <c r="I76" s="122">
        <f>IF(ISBLANK(H76),"  ",IF(L76&gt;0,H76/L76,IF(H76&gt;0,1,0)))</f>
        <v>0.60903440985732948</v>
      </c>
      <c r="J76" s="121">
        <v>18812840</v>
      </c>
      <c r="K76" s="123">
        <f>IF(ISBLANK(J76),"  ",IF(L76&gt;0,J76/L76,IF(J76&gt;0,1,0)))</f>
        <v>0.39096559014267052</v>
      </c>
      <c r="L76" s="121">
        <f>L74+L67+L47+L40+L48+L75</f>
        <v>48118915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101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3447098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3447098</v>
      </c>
      <c r="G13" s="56">
        <f>IF(ISBLANK(F13),"  ",IF(F76&gt;0,F13/F76,IF(F13&gt;0,1,0)))</f>
        <v>0.12388683444789722</v>
      </c>
      <c r="H13" s="9">
        <v>6793216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6793216</v>
      </c>
      <c r="M13" s="56">
        <f>IF(ISBLANK(L13),"  ",IF(L76&gt;0,L13/L76,IF(L13&gt;0,1,0)))</f>
        <v>0.24196063855321465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3552789</v>
      </c>
      <c r="C15" s="137">
        <f t="shared" si="0"/>
        <v>1</v>
      </c>
      <c r="D15" s="69">
        <v>0</v>
      </c>
      <c r="E15" s="64">
        <f>IF(ISBLANK(D15),"  ",IF(F15&gt;0,D15/F15,IF(D15&gt;0,1,0)))</f>
        <v>0</v>
      </c>
      <c r="F15" s="48">
        <f>D15+B15</f>
        <v>3552789</v>
      </c>
      <c r="G15" s="65">
        <f>IF(ISBLANK(F15),"  ",IF(F76&gt;0,F15/F76,IF(F15&gt;0,1,0)))</f>
        <v>0.12768531172345848</v>
      </c>
      <c r="H15" s="226">
        <v>835102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835102</v>
      </c>
      <c r="M15" s="65">
        <f>IF(ISBLANK(L15),"  ",IF(L76&gt;0,L15/L76,IF(L15&gt;0,1,0)))</f>
        <v>2.9744647185819893E-2</v>
      </c>
      <c r="N15" s="220"/>
    </row>
    <row r="16" spans="1:17" s="200" customFormat="1" ht="44.25" x14ac:dyDescent="0.55000000000000004">
      <c r="A16" s="66" t="s">
        <v>15</v>
      </c>
      <c r="B16" s="207">
        <v>2867930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2867930</v>
      </c>
      <c r="G16" s="56">
        <f>IF(ISBLANK(F16),"  ",IF(F76&gt;0,F16/F76,IF(F16&gt;0,1,0)))</f>
        <v>0.10307185032690044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256957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256957</v>
      </c>
      <c r="G17" s="62">
        <f>IF(ISBLANK(F17),"  ",IF(F76&gt;0,F17/F76,IF(F17&gt;0,1,0)))</f>
        <v>9.234895358132645E-3</v>
      </c>
      <c r="H17" s="224">
        <v>267466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267466</v>
      </c>
      <c r="M17" s="62">
        <f>IF(ISBLANK(L17),"  ",IF(L76&gt;0,L17/L76,IF(L17&gt;0,1,0)))</f>
        <v>9.5265989115132076E-3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136076</v>
      </c>
      <c r="C19" s="58">
        <f t="shared" si="0"/>
        <v>1</v>
      </c>
      <c r="D19" s="69">
        <v>0</v>
      </c>
      <c r="E19" s="54">
        <f t="shared" si="5"/>
        <v>0</v>
      </c>
      <c r="F19" s="44">
        <f t="shared" si="2"/>
        <v>136076</v>
      </c>
      <c r="G19" s="62">
        <f>IF(ISBLANK(F19),"  ",IF(F76&gt;0,F19/F76,IF(F19&gt;0,1,0)))</f>
        <v>4.8904977126649901E-3</v>
      </c>
      <c r="H19" s="224">
        <v>132411</v>
      </c>
      <c r="I19" s="58">
        <f t="shared" si="3"/>
        <v>1</v>
      </c>
      <c r="J19" s="69">
        <v>0</v>
      </c>
      <c r="K19" s="60">
        <f t="shared" si="4"/>
        <v>0</v>
      </c>
      <c r="L19" s="44">
        <f t="shared" si="1"/>
        <v>132411</v>
      </c>
      <c r="M19" s="62">
        <f>IF(ISBLANK(L19),"  ",IF(L76&gt;0,L19/L76,IF(L19&gt;0,1,0)))</f>
        <v>4.7162124848480758E-3</v>
      </c>
      <c r="N19" s="220"/>
    </row>
    <row r="20" spans="1:14" s="200" customFormat="1" ht="44.25" x14ac:dyDescent="0.55000000000000004">
      <c r="A20" s="68" t="s">
        <v>19</v>
      </c>
      <c r="B20" s="224">
        <v>291826</v>
      </c>
      <c r="C20" s="58">
        <f t="shared" si="0"/>
        <v>1</v>
      </c>
      <c r="D20" s="69">
        <v>0</v>
      </c>
      <c r="E20" s="54">
        <f t="shared" si="5"/>
        <v>0</v>
      </c>
      <c r="F20" s="44">
        <f>D20+B20</f>
        <v>291826</v>
      </c>
      <c r="G20" s="62">
        <f>IF(ISBLANK(F20),"  ",IF(F77&gt;0,F20/F77,IF(F20&gt;0,1,0)))</f>
        <v>1</v>
      </c>
      <c r="H20" s="224">
        <v>435225</v>
      </c>
      <c r="I20" s="58">
        <f t="shared" si="3"/>
        <v>1</v>
      </c>
      <c r="J20" s="69">
        <v>0</v>
      </c>
      <c r="K20" s="60">
        <f t="shared" si="4"/>
        <v>0</v>
      </c>
      <c r="L20" s="44">
        <f t="shared" si="1"/>
        <v>435225</v>
      </c>
      <c r="M20" s="62">
        <f>IF(ISBLANK(L20),"  ",IF(L77&gt;0,L20/L77,IF(L20&gt;0,1,0)))</f>
        <v>1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6999887</v>
      </c>
      <c r="C40" s="80">
        <f t="shared" si="0"/>
        <v>1</v>
      </c>
      <c r="D40" s="141"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6999887</v>
      </c>
      <c r="G40" s="82">
        <f>IF(ISBLANK(F40),"  ",IF(F76&gt;0,F40/F76,IF(F40&gt;0,1,0)))</f>
        <v>0.2515721461713557</v>
      </c>
      <c r="H40" s="229">
        <v>7628318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7628318</v>
      </c>
      <c r="M40" s="82">
        <f>IF(ISBLANK(L40),"  ",IF(L76&gt;0,L40/L76,IF(L40&gt;0,1,0)))</f>
        <v>0.27170528573903452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0</v>
      </c>
      <c r="C46" s="58">
        <f t="shared" si="0"/>
        <v>0</v>
      </c>
      <c r="D46" s="69"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7831615.5099999998</v>
      </c>
      <c r="C50" s="52">
        <f t="shared" si="0"/>
        <v>1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7831615.5099999998</v>
      </c>
      <c r="G50" s="56">
        <f>IF(ISBLANK(F50),"  ",IF(F76&gt;0,F50/F76,IF(F50&gt;0,1,0)))</f>
        <v>0.28146401818194727</v>
      </c>
      <c r="H50" s="97">
        <v>7343491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7343491</v>
      </c>
      <c r="M50" s="56">
        <f>IF(ISBLANK(L50),"  ",IF(L76&gt;0,L50/L76,IF(L50&gt;0,1,0)))</f>
        <v>0.26156032305903193</v>
      </c>
      <c r="N50" s="220"/>
    </row>
    <row r="51" spans="1:14" s="200" customFormat="1" ht="44.25" x14ac:dyDescent="0.55000000000000004">
      <c r="A51" s="223" t="s">
        <v>48</v>
      </c>
      <c r="B51" s="226">
        <v>107950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107950</v>
      </c>
      <c r="G51" s="62">
        <f>IF(ISBLANK(F51),"  ",IF(F76&gt;0,F51/F76,IF(F51&gt;0,1,0)))</f>
        <v>3.8796645116125233E-3</v>
      </c>
      <c r="H51" s="226">
        <v>94407.325000000012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94407.325000000012</v>
      </c>
      <c r="M51" s="62">
        <f>IF(ISBLANK(L51),"  ",IF(L76&gt;0,L51/L76,IF(L51&gt;0,1,0)))</f>
        <v>3.3625983100052858E-3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414677</v>
      </c>
      <c r="E52" s="60">
        <f t="shared" si="9"/>
        <v>1</v>
      </c>
      <c r="F52" s="106">
        <f t="shared" si="10"/>
        <v>414677</v>
      </c>
      <c r="G52" s="62">
        <f>IF(ISBLANK(F52),"  ",IF(F76&gt;0,F52/F76,IF(F52&gt;0,1,0)))</f>
        <v>1.4903266703862401E-2</v>
      </c>
      <c r="H52" s="104">
        <v>0</v>
      </c>
      <c r="I52" s="58">
        <f t="shared" si="11"/>
        <v>0</v>
      </c>
      <c r="J52" s="105">
        <v>420000</v>
      </c>
      <c r="K52" s="60">
        <f t="shared" si="12"/>
        <v>1</v>
      </c>
      <c r="L52" s="106">
        <f t="shared" si="13"/>
        <v>420000</v>
      </c>
      <c r="M52" s="62">
        <f>IF(ISBLANK(L52),"  ",IF(L76&gt;0,L52/L76,IF(L52&gt;0,1,0)))</f>
        <v>1.4959552028428091E-2</v>
      </c>
      <c r="N52" s="220"/>
    </row>
    <row r="53" spans="1:14" s="200" customFormat="1" ht="44.25" x14ac:dyDescent="0.55000000000000004">
      <c r="A53" s="103" t="s">
        <v>50</v>
      </c>
      <c r="B53" s="104">
        <v>200543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200543</v>
      </c>
      <c r="G53" s="62">
        <f>IF(ISBLANK(F53),"  ",IF(F76&gt;0,F53/F76,IF(F53&gt;0,1,0)))</f>
        <v>7.2074067638009283E-3</v>
      </c>
      <c r="H53" s="104">
        <v>187332.33050000001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187332.33050000001</v>
      </c>
      <c r="M53" s="62">
        <f>IF(ISBLANK(L53),"  ",IF(L76&gt;0,L53/L76,IF(L53&gt;0,1,0)))</f>
        <v>6.6723993921938961E-3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723849.5</v>
      </c>
      <c r="C55" s="58">
        <f t="shared" si="0"/>
        <v>0.33127600502417698</v>
      </c>
      <c r="D55" s="69">
        <v>1461185</v>
      </c>
      <c r="E55" s="60">
        <f t="shared" si="9"/>
        <v>0.66872399497582302</v>
      </c>
      <c r="F55" s="102">
        <f t="shared" si="10"/>
        <v>2185034.5</v>
      </c>
      <c r="G55" s="62">
        <f>IF(ISBLANK(F55),"  ",IF(F76&gt;0,F55/F76,IF(F55&gt;0,1,0)))</f>
        <v>7.8528956056498511E-2</v>
      </c>
      <c r="H55" s="226">
        <v>691680.97500000009</v>
      </c>
      <c r="I55" s="58">
        <f t="shared" si="11"/>
        <v>0.31997366077573036</v>
      </c>
      <c r="J55" s="69">
        <v>1470000</v>
      </c>
      <c r="K55" s="60">
        <f t="shared" si="12"/>
        <v>0.68002633922426969</v>
      </c>
      <c r="L55" s="102">
        <f t="shared" si="13"/>
        <v>2161680.9750000001</v>
      </c>
      <c r="M55" s="62">
        <f>IF(ISBLANK(L55),"  ",IF(L76&gt;0,L55/L76,IF(L55&gt;0,1,0)))</f>
        <v>7.6994711938989671E-2</v>
      </c>
      <c r="N55" s="220"/>
    </row>
    <row r="56" spans="1:14" s="202" customFormat="1" ht="45" x14ac:dyDescent="0.6">
      <c r="A56" s="233" t="s">
        <v>53</v>
      </c>
      <c r="B56" s="234">
        <v>8863958.0099999998</v>
      </c>
      <c r="C56" s="80">
        <f t="shared" si="0"/>
        <v>0.82533580653555105</v>
      </c>
      <c r="D56" s="91">
        <v>1875862</v>
      </c>
      <c r="E56" s="83">
        <f t="shared" si="9"/>
        <v>0.17466419346444895</v>
      </c>
      <c r="F56" s="107">
        <f>F55+F53+F52+F51+F50+F54</f>
        <v>10739820.01</v>
      </c>
      <c r="G56" s="82">
        <f>IF(ISBLANK(F56),"  ",IF(F76&gt;0,F56/F76,IF(F56&gt;0,1,0)))</f>
        <v>0.38598331221772164</v>
      </c>
      <c r="H56" s="234">
        <v>8316911.6305</v>
      </c>
      <c r="I56" s="80">
        <f t="shared" si="11"/>
        <v>0.81483135463303547</v>
      </c>
      <c r="J56" s="91">
        <v>1890000</v>
      </c>
      <c r="K56" s="83">
        <f t="shared" si="12"/>
        <v>0.18516864536696451</v>
      </c>
      <c r="L56" s="102">
        <f t="shared" si="13"/>
        <v>10206911.6305</v>
      </c>
      <c r="M56" s="82">
        <f>IF(ISBLANK(L56),"  ",IF(L76&gt;0,L56/L76,IF(L56&gt;0,1,0)))</f>
        <v>0.3635495847286489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14298.27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14298.27</v>
      </c>
      <c r="G59" s="62">
        <f>IF(ISBLANK(F59),"  ",IF(F76&gt;0,F59/F76,IF(F59&gt;0,1,0)))</f>
        <v>5.1387207685459925E-4</v>
      </c>
      <c r="H59" s="224">
        <v>14491.296645000002</v>
      </c>
      <c r="I59" s="58">
        <f t="shared" si="11"/>
        <v>1</v>
      </c>
      <c r="J59" s="69">
        <v>0</v>
      </c>
      <c r="K59" s="60">
        <f t="shared" si="12"/>
        <v>0</v>
      </c>
      <c r="L59" s="44">
        <f t="shared" si="13"/>
        <v>14491.296645000002</v>
      </c>
      <c r="M59" s="62">
        <f>IF(ISBLANK(L59),"  ",IF(L76&gt;0,L59/L76,IF(L59&gt;0,1,0)))</f>
        <v>5.1615072885776889E-4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2174996</v>
      </c>
      <c r="E60" s="60">
        <f t="shared" si="9"/>
        <v>1</v>
      </c>
      <c r="F60" s="78">
        <f t="shared" si="14"/>
        <v>2174996</v>
      </c>
      <c r="G60" s="62">
        <f>IF(ISBLANK(F60),"  ",IF(F76&gt;0,F60/F76,IF(F60&gt;0,1,0)))</f>
        <v>7.8168177805457997E-2</v>
      </c>
      <c r="H60" s="228">
        <v>0</v>
      </c>
      <c r="I60" s="58">
        <f t="shared" si="11"/>
        <v>0</v>
      </c>
      <c r="J60" s="77">
        <v>2400000</v>
      </c>
      <c r="K60" s="60">
        <f t="shared" si="12"/>
        <v>1</v>
      </c>
      <c r="L60" s="78">
        <f t="shared" si="13"/>
        <v>2400000</v>
      </c>
      <c r="M60" s="62">
        <f>IF(ISBLANK(L60),"  ",IF(L76&gt;0,L60/L76,IF(L60&gt;0,1,0)))</f>
        <v>8.5483154448160514E-2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1234826.8799999999</v>
      </c>
      <c r="E65" s="60">
        <f t="shared" si="9"/>
        <v>1</v>
      </c>
      <c r="F65" s="44">
        <f t="shared" si="14"/>
        <v>1234826.8799999999</v>
      </c>
      <c r="G65" s="62">
        <f>IF(ISBLANK(F65),"  ",IF(F76&gt;0,F65/F76,IF(F65&gt;0,1,0)))</f>
        <v>4.4379009025671289E-2</v>
      </c>
      <c r="H65" s="224">
        <v>0</v>
      </c>
      <c r="I65" s="58">
        <f t="shared" si="11"/>
        <v>0</v>
      </c>
      <c r="J65" s="69">
        <v>1050000</v>
      </c>
      <c r="K65" s="60">
        <f t="shared" si="12"/>
        <v>1</v>
      </c>
      <c r="L65" s="44">
        <f t="shared" si="13"/>
        <v>1050000</v>
      </c>
      <c r="M65" s="62">
        <f>IF(ISBLANK(L65),"  ",IF(L76&gt;0,L65/L76,IF(L65&gt;0,1,0)))</f>
        <v>3.7398880071070222E-2</v>
      </c>
      <c r="N65" s="220"/>
    </row>
    <row r="66" spans="1:14" s="200" customFormat="1" ht="44.25" x14ac:dyDescent="0.55000000000000004">
      <c r="A66" s="231" t="s">
        <v>63</v>
      </c>
      <c r="B66" s="224">
        <v>69637</v>
      </c>
      <c r="C66" s="58">
        <f t="shared" si="0"/>
        <v>0.12752441087923116</v>
      </c>
      <c r="D66" s="69">
        <v>476431</v>
      </c>
      <c r="E66" s="60">
        <f t="shared" si="9"/>
        <v>0.87247558912076884</v>
      </c>
      <c r="F66" s="44">
        <f t="shared" si="14"/>
        <v>546068</v>
      </c>
      <c r="G66" s="62">
        <f>IF(ISBLANK(F66),"  ",IF(F76&gt;0,F66/F76,IF(F66&gt;0,1,0)))</f>
        <v>1.9625388054907152E-2</v>
      </c>
      <c r="H66" s="224">
        <v>64653.099500000011</v>
      </c>
      <c r="I66" s="58">
        <f t="shared" si="11"/>
        <v>0.11762527957872457</v>
      </c>
      <c r="J66" s="69">
        <v>485000</v>
      </c>
      <c r="K66" s="60">
        <f t="shared" si="12"/>
        <v>0.8823747204212754</v>
      </c>
      <c r="L66" s="44">
        <f t="shared" si="13"/>
        <v>549653.09950000001</v>
      </c>
      <c r="M66" s="62">
        <f>IF(ISBLANK(L66),"  ",IF(L76&gt;0,L66/L76,IF(L66&gt;0,1,0)))</f>
        <v>1.9577533665611931E-2</v>
      </c>
      <c r="N66" s="220"/>
    </row>
    <row r="67" spans="1:14" s="202" customFormat="1" ht="45" x14ac:dyDescent="0.6">
      <c r="A67" s="235" t="s">
        <v>64</v>
      </c>
      <c r="B67" s="232">
        <v>8947893.2799999993</v>
      </c>
      <c r="C67" s="80">
        <f t="shared" si="0"/>
        <v>0.60828604405845244</v>
      </c>
      <c r="D67" s="91">
        <v>5762115.8799999999</v>
      </c>
      <c r="E67" s="83">
        <f t="shared" si="9"/>
        <v>0.39171395594154745</v>
      </c>
      <c r="F67" s="232">
        <f>F66+F65+F64+F63+F62+F61+F60+F59+F58+F57+F56</f>
        <v>14710009.16</v>
      </c>
      <c r="G67" s="82">
        <f>IF(ISBLANK(F67),"  ",IF(F76&gt;0,F67/F76,IF(F67&gt;0,1,0)))</f>
        <v>0.52866975918061276</v>
      </c>
      <c r="H67" s="232">
        <v>8396056.0266449992</v>
      </c>
      <c r="I67" s="80">
        <f t="shared" si="11"/>
        <v>0.59039610074764448</v>
      </c>
      <c r="J67" s="91">
        <v>5825000</v>
      </c>
      <c r="K67" s="83">
        <f t="shared" si="12"/>
        <v>0.40960389925235535</v>
      </c>
      <c r="L67" s="232">
        <f>L66+L65+L64+L63+L62+L61+L60+L59+L58+L57+L56</f>
        <v>14221056.026645001</v>
      </c>
      <c r="M67" s="82">
        <f>IF(ISBLANK(L67),"  ",IF(L76&gt;0,L67/L76,IF(L67&gt;0,1,0)))</f>
        <v>0.50652530364234938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5273295.43</v>
      </c>
      <c r="E72" s="54">
        <f>IF(ISBLANK(D72),"  ",IF(F72&gt;0,D72/F72,IF(D72&gt;0,1,0)))</f>
        <v>1</v>
      </c>
      <c r="F72" s="67">
        <f>D72+B72</f>
        <v>5273295.43</v>
      </c>
      <c r="G72" s="56">
        <f>IF(ISBLANK(F72),"  ",IF(F76&gt;0,F72/F76,IF(F72&gt;0,1,0)))</f>
        <v>0.1895193806301019</v>
      </c>
      <c r="H72" s="207">
        <v>0</v>
      </c>
      <c r="I72" s="52">
        <f>IF(ISBLANK(H72),"  ",IF(L72&gt;0,H72/L72,IF(H72&gt;0,1,0)))</f>
        <v>0</v>
      </c>
      <c r="J72" s="59">
        <v>5400000</v>
      </c>
      <c r="K72" s="54">
        <f>IF(ISBLANK(J72),"  ",IF(L72&gt;0,J72/L72,IF(J72&gt;0,1,0)))</f>
        <v>1</v>
      </c>
      <c r="L72" s="67">
        <f>J72+H72</f>
        <v>5400000</v>
      </c>
      <c r="M72" s="56">
        <f>IF(ISBLANK(L72),"  ",IF(L76&gt;0,L72/L76,IF(L72&gt;0,1,0)))</f>
        <v>0.19233709750836114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841379.24</v>
      </c>
      <c r="E73" s="60">
        <f>IF(ISBLANK(D73),"  ",IF(F73&gt;0,D73/F73,IF(D73&gt;0,1,0)))</f>
        <v>1</v>
      </c>
      <c r="F73" s="44">
        <f>D73+B73</f>
        <v>841379.24</v>
      </c>
      <c r="G73" s="62">
        <f>IF(ISBLANK(F73),"  ",IF(F76&gt;0,F73/F76,IF(F73&gt;0,1,0)))</f>
        <v>3.0238714017929744E-2</v>
      </c>
      <c r="H73" s="224">
        <v>0</v>
      </c>
      <c r="I73" s="58">
        <f>IF(ISBLANK(H73),"  ",IF(L73&gt;0,H73/L73,IF(H73&gt;0,1,0)))</f>
        <v>0</v>
      </c>
      <c r="J73" s="69">
        <v>826333</v>
      </c>
      <c r="K73" s="60">
        <f>IF(ISBLANK(J73),"  ",IF(L73&gt;0,J73/L73,IF(J73&gt;0,1,0)))</f>
        <v>1</v>
      </c>
      <c r="L73" s="44">
        <f>J73+H73</f>
        <v>826333</v>
      </c>
      <c r="M73" s="62">
        <f>IF(ISBLANK(L73),"  ",IF(L76&gt;0,L73/L76,IF(L73&gt;0,1,0)))</f>
        <v>2.9432313110254925E-2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6114674.6699999999</v>
      </c>
      <c r="E74" s="83">
        <f>IF(ISBLANK(D74),"  ",IF(F74&gt;0,D74/F74,IF(D74&gt;0,1,0)))</f>
        <v>1</v>
      </c>
      <c r="F74" s="118">
        <f>F73+F72+F71+F70+F69</f>
        <v>6114674.6699999999</v>
      </c>
      <c r="G74" s="82">
        <f>IF(ISBLANK(F74),"  ",IF(F76&gt;0,F74/F76,IF(F74&gt;0,1,0)))</f>
        <v>0.21975809464803164</v>
      </c>
      <c r="H74" s="117">
        <v>0</v>
      </c>
      <c r="I74" s="80">
        <f>IF(ISBLANK(H74),"  ",IF(L74&gt;0,H74/L74,IF(H74&gt;0,1,0)))</f>
        <v>0</v>
      </c>
      <c r="J74" s="95">
        <v>6226333</v>
      </c>
      <c r="K74" s="83">
        <f>IF(ISBLANK(J74),"  ",IF(L74&gt;0,J74/L74,IF(J74&gt;0,1,0)))</f>
        <v>1</v>
      </c>
      <c r="L74" s="118">
        <f>L73+L72+L71+L70+L69</f>
        <v>6226333</v>
      </c>
      <c r="M74" s="82">
        <f>IF(ISBLANK(L74),"  ",IF(L76&gt;0,L74/L76,IF(L74&gt;0,1,0)))</f>
        <v>0.22176941061861608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15947780.279999999</v>
      </c>
      <c r="C76" s="122">
        <f t="shared" si="0"/>
        <v>0.5731545825966653</v>
      </c>
      <c r="D76" s="121">
        <v>11876790.550000001</v>
      </c>
      <c r="E76" s="123">
        <f>IF(ISBLANK(D76),"  ",IF(F76&gt;0,D76/F76,IF(D76&gt;0,1,0)))</f>
        <v>0.4268454174033347</v>
      </c>
      <c r="F76" s="121">
        <f>F74+F67+F47+F40+F48+F75</f>
        <v>27824570.829999998</v>
      </c>
      <c r="G76" s="124">
        <f>IF(ISBLANK(F76),"  ",IF(F76&gt;0,F76/F76,IF(F76&gt;0,1,0)))</f>
        <v>1</v>
      </c>
      <c r="H76" s="121">
        <v>16024374.026644999</v>
      </c>
      <c r="I76" s="122">
        <f>IF(ISBLANK(H76),"  ",IF(L76&gt;0,H76/L76,IF(H76&gt;0,1,0)))</f>
        <v>0.57075584993949424</v>
      </c>
      <c r="J76" s="121">
        <v>12051333</v>
      </c>
      <c r="K76" s="123">
        <f>IF(ISBLANK(J76),"  ",IF(L76&gt;0,J76/L76,IF(J76&gt;0,1,0)))</f>
        <v>0.42924415006050565</v>
      </c>
      <c r="L76" s="121">
        <f>L74+L67+L47+L40+L48+L75</f>
        <v>28075707.026645001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9"/>
  <sheetViews>
    <sheetView zoomScale="30" zoomScaleNormal="30" workbookViewId="0"/>
  </sheetViews>
  <sheetFormatPr defaultColWidth="186.7109375" defaultRowHeight="44.25" x14ac:dyDescent="0.55000000000000004"/>
  <cols>
    <col min="1" max="1" width="186.7109375" style="200"/>
    <col min="2" max="2" width="56.28515625" style="242" customWidth="1"/>
    <col min="3" max="3" width="56.28515625" style="200" customWidth="1"/>
    <col min="4" max="4" width="56.28515625" style="242" customWidth="1"/>
    <col min="5" max="5" width="56.28515625" style="200" customWidth="1"/>
    <col min="6" max="6" width="56.28515625" style="242" customWidth="1"/>
    <col min="7" max="7" width="56.28515625" style="200" customWidth="1"/>
    <col min="8" max="8" width="56.28515625" style="242" customWidth="1"/>
    <col min="9" max="9" width="56.28515625" style="200" customWidth="1"/>
    <col min="10" max="10" width="56.28515625" style="242" customWidth="1"/>
    <col min="11" max="11" width="56.28515625" style="200" customWidth="1"/>
    <col min="12" max="12" width="56.28515625" style="242" customWidth="1"/>
    <col min="13" max="13" width="56.42578125" style="200" customWidth="1"/>
    <col min="14" max="16384" width="186.7109375" style="200"/>
  </cols>
  <sheetData>
    <row r="1" spans="1:17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209" t="s">
        <v>105</v>
      </c>
      <c r="L1" s="9"/>
      <c r="M1" s="8"/>
      <c r="N1" s="209"/>
      <c r="O1" s="209"/>
      <c r="P1" s="209"/>
      <c r="Q1" s="209"/>
    </row>
    <row r="2" spans="1:17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x14ac:dyDescent="0.55000000000000004">
      <c r="A13" s="51" t="s">
        <v>12</v>
      </c>
      <c r="B13" s="9">
        <v>5826764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5826764</v>
      </c>
      <c r="G13" s="56">
        <f>IF(ISBLANK(F13),"  ",IF(F76&gt;0,F13/F76,IF(F13&gt;0,1,0)))</f>
        <v>0.18746631862028285</v>
      </c>
      <c r="H13" s="9">
        <v>10021027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10021027</v>
      </c>
      <c r="M13" s="56">
        <f>IF(ISBLANK(L13),"  ",IF(L76&gt;0,L13/L76,IF(L13&gt;0,1,0)))</f>
        <v>0.33461123024654588</v>
      </c>
      <c r="N13" s="57"/>
    </row>
    <row r="14" spans="1:17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x14ac:dyDescent="0.55000000000000004">
      <c r="A15" s="223" t="s">
        <v>14</v>
      </c>
      <c r="B15" s="226">
        <v>5385287</v>
      </c>
      <c r="C15" s="137">
        <f t="shared" si="0"/>
        <v>0.9308590913467214</v>
      </c>
      <c r="D15" s="69">
        <v>400000</v>
      </c>
      <c r="E15" s="64">
        <f>IF(ISBLANK(D15),"  ",IF(F15&gt;0,D15/F15,IF(D15&gt;0,1,0)))</f>
        <v>6.9140908653278571E-2</v>
      </c>
      <c r="F15" s="48">
        <f>D15+B15</f>
        <v>5785287</v>
      </c>
      <c r="G15" s="65">
        <f>IF(ISBLANK(F15),"  ",IF(F76&gt;0,F15/F76,IF(F15&gt;0,1,0)))</f>
        <v>0.18613186599831061</v>
      </c>
      <c r="H15" s="226">
        <v>555514</v>
      </c>
      <c r="I15" s="137">
        <f>IF(ISBLANK(H15),"  ",IF(L15&gt;0,H15/L15,IF(H15&gt;0,1,0)))</f>
        <v>1</v>
      </c>
      <c r="J15" s="69">
        <v>0</v>
      </c>
      <c r="K15" s="64">
        <f>IF(ISBLANK(J15),"  ",IF(L15&gt;0,J15/L15,IF(J15&gt;0,1,0)))</f>
        <v>0</v>
      </c>
      <c r="L15" s="48">
        <f t="shared" si="1"/>
        <v>555514</v>
      </c>
      <c r="M15" s="65">
        <f>IF(ISBLANK(L15),"  ",IF(L76&gt;0,L15/L76,IF(L15&gt;0,1,0)))</f>
        <v>1.8549119063263644E-2</v>
      </c>
      <c r="N15" s="220"/>
    </row>
    <row r="16" spans="1:17" x14ac:dyDescent="0.55000000000000004">
      <c r="A16" s="66" t="s">
        <v>15</v>
      </c>
      <c r="B16" s="207">
        <v>4851600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4851600</v>
      </c>
      <c r="G16" s="56">
        <f>IF(ISBLANK(F16),"  ",IF(F76&gt;0,F16/F76,IF(F16&gt;0,1,0)))</f>
        <v>0.15609205923187627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x14ac:dyDescent="0.55000000000000004">
      <c r="A17" s="68" t="s">
        <v>16</v>
      </c>
      <c r="B17" s="224">
        <v>533687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533687</v>
      </c>
      <c r="G17" s="62">
        <f>IF(ISBLANK(F17),"  ",IF(F76&gt;0,F17/F76,IF(F17&gt;0,1,0)))</f>
        <v>1.7170480421980862E-2</v>
      </c>
      <c r="H17" s="224">
        <v>555514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555514</v>
      </c>
      <c r="M17" s="62">
        <f>IF(ISBLANK(L17),"  ",IF(L76&gt;0,L17/L76,IF(L17&gt;0,1,0)))</f>
        <v>1.8549119063263644E-2</v>
      </c>
      <c r="N17" s="220"/>
    </row>
    <row r="18" spans="1:14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x14ac:dyDescent="0.55000000000000004">
      <c r="A29" s="70" t="s">
        <v>28</v>
      </c>
      <c r="B29" s="224">
        <v>0</v>
      </c>
      <c r="C29" s="58">
        <f t="shared" si="0"/>
        <v>0</v>
      </c>
      <c r="D29" s="69">
        <v>400000</v>
      </c>
      <c r="E29" s="54">
        <f t="shared" si="5"/>
        <v>1</v>
      </c>
      <c r="F29" s="44">
        <f t="shared" si="2"/>
        <v>400000</v>
      </c>
      <c r="G29" s="62">
        <f>IF(ISBLANK(F29),"  ",IF(F76&gt;0,F29/F76,IF(F29&gt;0,1,0)))</f>
        <v>1.286932634445348E-2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x14ac:dyDescent="0.55000000000000004">
      <c r="A39" s="68" t="s">
        <v>108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11212051</v>
      </c>
      <c r="C40" s="80">
        <f t="shared" si="0"/>
        <v>0.96555302762621353</v>
      </c>
      <c r="D40" s="141">
        <v>400000</v>
      </c>
      <c r="E40" s="81">
        <f>IF(ISBLANK(D40),"  ",IF(F40&gt;0,D40/F40,IF(D40&gt;0,1,0)))</f>
        <v>3.4446972373786508E-2</v>
      </c>
      <c r="F40" s="229">
        <f>F39+F38+F36+F34+F29+F28+F26+F27+F25+F24+F23+F22+F21+F20+F19+F18+F17+F16+F14+F13+F30+F31+F32+F33</f>
        <v>11612051</v>
      </c>
      <c r="G40" s="82">
        <f>IF(ISBLANK(F40),"  ",IF(F76&gt;0,F40/F76,IF(F40&gt;0,1,0)))</f>
        <v>0.37359818461859345</v>
      </c>
      <c r="H40" s="229">
        <v>10576541</v>
      </c>
      <c r="I40" s="80">
        <f>IF(ISBLANK(H40),"  ",IF(L40&gt;0,H40/L40,IF(H40&gt;0,1,0)))</f>
        <v>1</v>
      </c>
      <c r="J40" s="141"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10576541</v>
      </c>
      <c r="M40" s="82">
        <f>IF(ISBLANK(L40),"  ",IF(L76&gt;0,L40/L76,IF(L40&gt;0,1,0)))</f>
        <v>0.3531603493098095</v>
      </c>
      <c r="N40" s="203"/>
    </row>
    <row r="41" spans="1:14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x14ac:dyDescent="0.55000000000000004">
      <c r="A46" s="231" t="s">
        <v>43</v>
      </c>
      <c r="B46" s="224">
        <v>0</v>
      </c>
      <c r="C46" s="58">
        <f t="shared" si="0"/>
        <v>0</v>
      </c>
      <c r="D46" s="69">
        <v>13430</v>
      </c>
      <c r="E46" s="60">
        <f t="shared" si="6"/>
        <v>1</v>
      </c>
      <c r="F46" s="78">
        <f>D46+B46</f>
        <v>13430</v>
      </c>
      <c r="G46" s="62">
        <f>IF(ISBLANK(F46),"  ",IF(F76&gt;0,F46/F76,IF(F46&gt;0,1,0)))</f>
        <v>4.320876320150256E-4</v>
      </c>
      <c r="H46" s="224">
        <v>0</v>
      </c>
      <c r="I46" s="58">
        <f t="shared" si="7"/>
        <v>0</v>
      </c>
      <c r="J46" s="69"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232">
        <v>0</v>
      </c>
      <c r="C47" s="80">
        <f t="shared" si="0"/>
        <v>0</v>
      </c>
      <c r="D47" s="91">
        <v>13430</v>
      </c>
      <c r="E47" s="83">
        <f t="shared" si="6"/>
        <v>1</v>
      </c>
      <c r="F47" s="92">
        <f>F46+F45+F44+F43+F42</f>
        <v>13430</v>
      </c>
      <c r="G47" s="82">
        <f>IF(ISBLANK(F47),"  ",IF(F76&gt;0,F47/F76,IF(F47&gt;0,1,0)))</f>
        <v>4.320876320150256E-4</v>
      </c>
      <c r="H47" s="232">
        <v>0</v>
      </c>
      <c r="I47" s="80">
        <f t="shared" si="7"/>
        <v>0</v>
      </c>
      <c r="J47" s="91"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87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x14ac:dyDescent="0.55000000000000004">
      <c r="A50" s="215" t="s">
        <v>47</v>
      </c>
      <c r="B50" s="97">
        <v>5787678.79</v>
      </c>
      <c r="C50" s="52">
        <f t="shared" si="0"/>
        <v>0.99428563260035618</v>
      </c>
      <c r="D50" s="59">
        <v>33263</v>
      </c>
      <c r="E50" s="54">
        <f t="shared" ref="E50:E67" si="9">IF(ISBLANK(D50),"  ",IF(F50&gt;0,D50/F50,IF(D50&gt;0,1,0)))</f>
        <v>5.7143673996437614E-3</v>
      </c>
      <c r="F50" s="101">
        <f t="shared" ref="F50:F55" si="10">D50+B50</f>
        <v>5820941.79</v>
      </c>
      <c r="G50" s="56">
        <f>IF(ISBLANK(F50),"  ",IF(F76&gt;0,F50/F76,IF(F50&gt;0,1,0)))</f>
        <v>0.187278998818943</v>
      </c>
      <c r="H50" s="97">
        <v>6197326.4000000004</v>
      </c>
      <c r="I50" s="52">
        <f t="shared" ref="I50:I67" si="11">IF(ISBLANK(H50),"  ",IF(L50&gt;0,H50/L50,IF(H50&gt;0,1,0)))</f>
        <v>1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6197326.4000000004</v>
      </c>
      <c r="M50" s="56">
        <f>IF(ISBLANK(L50),"  ",IF(L76&gt;0,L50/L76,IF(L50&gt;0,1,0)))</f>
        <v>0.20693438017314963</v>
      </c>
      <c r="N50" s="220"/>
    </row>
    <row r="51" spans="1:14" x14ac:dyDescent="0.55000000000000004">
      <c r="A51" s="223" t="s">
        <v>48</v>
      </c>
      <c r="B51" s="226">
        <v>74812.84</v>
      </c>
      <c r="C51" s="58">
        <f t="shared" si="0"/>
        <v>1</v>
      </c>
      <c r="D51" s="69">
        <v>0</v>
      </c>
      <c r="E51" s="60">
        <f t="shared" si="9"/>
        <v>0</v>
      </c>
      <c r="F51" s="102">
        <f t="shared" si="10"/>
        <v>74812.84</v>
      </c>
      <c r="G51" s="62">
        <f>IF(ISBLANK(F51),"  ",IF(F76&gt;0,F51/F76,IF(F51&gt;0,1,0)))</f>
        <v>2.4069771317884576E-3</v>
      </c>
      <c r="H51" s="226">
        <v>74705.84</v>
      </c>
      <c r="I51" s="58">
        <f t="shared" si="11"/>
        <v>1</v>
      </c>
      <c r="J51" s="69">
        <v>0</v>
      </c>
      <c r="K51" s="60">
        <f t="shared" si="12"/>
        <v>0</v>
      </c>
      <c r="L51" s="102">
        <f t="shared" si="13"/>
        <v>74705.84</v>
      </c>
      <c r="M51" s="62">
        <f>IF(ISBLANK(L51),"  ",IF(L76&gt;0,L51/L76,IF(L51&gt;0,1,0)))</f>
        <v>2.4944961258962393E-3</v>
      </c>
      <c r="N51" s="220"/>
    </row>
    <row r="52" spans="1:14" x14ac:dyDescent="0.55000000000000004">
      <c r="A52" s="103" t="s">
        <v>49</v>
      </c>
      <c r="B52" s="104">
        <v>0</v>
      </c>
      <c r="C52" s="58">
        <f t="shared" si="0"/>
        <v>0</v>
      </c>
      <c r="D52" s="105">
        <v>597705.5</v>
      </c>
      <c r="E52" s="60">
        <f t="shared" si="9"/>
        <v>1</v>
      </c>
      <c r="F52" s="106">
        <f t="shared" si="10"/>
        <v>597705.5</v>
      </c>
      <c r="G52" s="62">
        <f>IF(ISBLANK(F52),"  ",IF(F76&gt;0,F52/F76,IF(F52&gt;0,1,0)))</f>
        <v>1.9230167843436851E-2</v>
      </c>
      <c r="H52" s="104">
        <v>0</v>
      </c>
      <c r="I52" s="58">
        <f t="shared" si="11"/>
        <v>0</v>
      </c>
      <c r="J52" s="105">
        <v>590852.5</v>
      </c>
      <c r="K52" s="60">
        <f t="shared" si="12"/>
        <v>1</v>
      </c>
      <c r="L52" s="106">
        <f t="shared" si="13"/>
        <v>590852.5</v>
      </c>
      <c r="M52" s="62">
        <f>IF(ISBLANK(L52),"  ",IF(L76&gt;0,L52/L76,IF(L52&gt;0,1,0)))</f>
        <v>1.9729103805353209E-2</v>
      </c>
      <c r="N52" s="220"/>
    </row>
    <row r="53" spans="1:14" x14ac:dyDescent="0.55000000000000004">
      <c r="A53" s="103" t="s">
        <v>50</v>
      </c>
      <c r="B53" s="104">
        <v>256159.5</v>
      </c>
      <c r="C53" s="58">
        <f t="shared" si="0"/>
        <v>1</v>
      </c>
      <c r="D53" s="105">
        <v>0</v>
      </c>
      <c r="E53" s="60">
        <f t="shared" si="9"/>
        <v>0</v>
      </c>
      <c r="F53" s="106">
        <f t="shared" si="10"/>
        <v>256159.5</v>
      </c>
      <c r="G53" s="62">
        <f>IF(ISBLANK(F53),"  ",IF(F76&gt;0,F53/F76,IF(F53&gt;0,1,0)))</f>
        <v>8.2415005043300783E-3</v>
      </c>
      <c r="H53" s="104">
        <v>263222.5</v>
      </c>
      <c r="I53" s="58">
        <f t="shared" si="11"/>
        <v>1</v>
      </c>
      <c r="J53" s="105">
        <v>0</v>
      </c>
      <c r="K53" s="60">
        <f t="shared" si="12"/>
        <v>0</v>
      </c>
      <c r="L53" s="106">
        <f t="shared" si="13"/>
        <v>263222.5</v>
      </c>
      <c r="M53" s="62">
        <f>IF(ISBLANK(L53),"  ",IF(L76&gt;0,L53/L76,IF(L53&gt;0,1,0)))</f>
        <v>8.7892393218351184E-3</v>
      </c>
      <c r="N53" s="220"/>
    </row>
    <row r="54" spans="1:14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x14ac:dyDescent="0.55000000000000004">
      <c r="A55" s="223" t="s">
        <v>52</v>
      </c>
      <c r="B55" s="226">
        <v>807998.26</v>
      </c>
      <c r="C55" s="58">
        <f t="shared" si="0"/>
        <v>0.36963578915839518</v>
      </c>
      <c r="D55" s="69">
        <v>1377932.55</v>
      </c>
      <c r="E55" s="60">
        <f t="shared" si="9"/>
        <v>0.63036421084160488</v>
      </c>
      <c r="F55" s="102">
        <f t="shared" si="10"/>
        <v>2185930.81</v>
      </c>
      <c r="G55" s="62">
        <f>IF(ISBLANK(F55),"  ",IF(F76&gt;0,F55/F76,IF(F55&gt;0,1,0)))</f>
        <v>7.0328642400713848E-2</v>
      </c>
      <c r="H55" s="226">
        <v>804251.26</v>
      </c>
      <c r="I55" s="58">
        <f t="shared" si="11"/>
        <v>0.44396272118907121</v>
      </c>
      <c r="J55" s="69">
        <v>1007277.55</v>
      </c>
      <c r="K55" s="60">
        <f t="shared" si="12"/>
        <v>0.55603727881092879</v>
      </c>
      <c r="L55" s="102">
        <f t="shared" si="13"/>
        <v>1811528.81</v>
      </c>
      <c r="M55" s="62">
        <f>IF(ISBLANK(L55),"  ",IF(L76&gt;0,L55/L76,IF(L55&gt;0,1,0)))</f>
        <v>6.0488598997005122E-2</v>
      </c>
      <c r="N55" s="220"/>
    </row>
    <row r="56" spans="1:14" s="202" customFormat="1" ht="45" x14ac:dyDescent="0.6">
      <c r="A56" s="233" t="s">
        <v>53</v>
      </c>
      <c r="B56" s="234">
        <v>6926649.3900000006</v>
      </c>
      <c r="C56" s="80">
        <f t="shared" si="0"/>
        <v>0.77517881371838593</v>
      </c>
      <c r="D56" s="91">
        <v>2008901.05</v>
      </c>
      <c r="E56" s="83">
        <f t="shared" si="9"/>
        <v>0.22482118628161424</v>
      </c>
      <c r="F56" s="107">
        <f>F55+F53+F52+F51+F50+F54</f>
        <v>8935550.4399999995</v>
      </c>
      <c r="G56" s="82">
        <f>IF(ISBLANK(F56),"  ",IF(F76&gt;0,F56/F76,IF(F56&gt;0,1,0)))</f>
        <v>0.28748628669921222</v>
      </c>
      <c r="H56" s="234">
        <v>7339506</v>
      </c>
      <c r="I56" s="80">
        <f t="shared" si="11"/>
        <v>0.82119096805245273</v>
      </c>
      <c r="J56" s="91">
        <v>1598130.05</v>
      </c>
      <c r="K56" s="83">
        <f t="shared" si="12"/>
        <v>0.17880903194754724</v>
      </c>
      <c r="L56" s="102">
        <f t="shared" si="13"/>
        <v>8937636.0500000007</v>
      </c>
      <c r="M56" s="82">
        <f>IF(ISBLANK(L56),"  ",IF(L76&gt;0,L56/L76,IF(L56&gt;0,1,0)))</f>
        <v>0.29843581842323935</v>
      </c>
      <c r="N56" s="203"/>
    </row>
    <row r="57" spans="1:14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x14ac:dyDescent="0.55000000000000004">
      <c r="A59" s="89" t="s">
        <v>56</v>
      </c>
      <c r="B59" s="224">
        <v>13759</v>
      </c>
      <c r="C59" s="58">
        <f t="shared" si="0"/>
        <v>1</v>
      </c>
      <c r="D59" s="69">
        <v>0</v>
      </c>
      <c r="E59" s="60">
        <f t="shared" si="9"/>
        <v>0</v>
      </c>
      <c r="F59" s="44">
        <f t="shared" si="14"/>
        <v>13759</v>
      </c>
      <c r="G59" s="62">
        <f>IF(ISBLANK(F59),"  ",IF(F76&gt;0,F59/F76,IF(F59&gt;0,1,0)))</f>
        <v>4.426726529333386E-4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x14ac:dyDescent="0.55000000000000004">
      <c r="A60" s="231" t="s">
        <v>57</v>
      </c>
      <c r="B60" s="228">
        <v>0</v>
      </c>
      <c r="C60" s="58">
        <f t="shared" si="0"/>
        <v>0</v>
      </c>
      <c r="D60" s="77">
        <v>485119.98</v>
      </c>
      <c r="E60" s="60">
        <f t="shared" si="9"/>
        <v>1</v>
      </c>
      <c r="F60" s="78">
        <f t="shared" si="14"/>
        <v>485119.98</v>
      </c>
      <c r="G60" s="62">
        <f>IF(ISBLANK(F60),"  ",IF(F76&gt;0,F60/F76,IF(F60&gt;0,1,0)))</f>
        <v>1.5607918347086863E-2</v>
      </c>
      <c r="H60" s="228">
        <v>0</v>
      </c>
      <c r="I60" s="58">
        <f t="shared" si="11"/>
        <v>0</v>
      </c>
      <c r="J60" s="77">
        <v>480344.98</v>
      </c>
      <c r="K60" s="60">
        <f t="shared" si="12"/>
        <v>1</v>
      </c>
      <c r="L60" s="78">
        <f t="shared" si="13"/>
        <v>480344.98</v>
      </c>
      <c r="M60" s="62">
        <f>IF(ISBLANK(L60),"  ",IF(L76&gt;0,L60/L76,IF(L60&gt;0,1,0)))</f>
        <v>1.6039156934768508E-2</v>
      </c>
      <c r="N60" s="220"/>
    </row>
    <row r="61" spans="1:14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x14ac:dyDescent="0.55000000000000004">
      <c r="A65" s="89" t="s">
        <v>62</v>
      </c>
      <c r="B65" s="224">
        <v>0</v>
      </c>
      <c r="C65" s="58">
        <f t="shared" si="0"/>
        <v>0</v>
      </c>
      <c r="D65" s="69">
        <v>1463845.03</v>
      </c>
      <c r="E65" s="60">
        <f t="shared" si="9"/>
        <v>1</v>
      </c>
      <c r="F65" s="44">
        <f t="shared" si="14"/>
        <v>1463845.03</v>
      </c>
      <c r="G65" s="62">
        <f>IF(ISBLANK(F65),"  ",IF(F76&gt;0,F65/F76,IF(F65&gt;0,1,0)))</f>
        <v>4.7096748521940741E-2</v>
      </c>
      <c r="H65" s="224">
        <v>0</v>
      </c>
      <c r="I65" s="58">
        <f t="shared" si="11"/>
        <v>0</v>
      </c>
      <c r="J65" s="69">
        <v>1453691.03</v>
      </c>
      <c r="K65" s="60">
        <f t="shared" si="12"/>
        <v>1</v>
      </c>
      <c r="L65" s="44">
        <f t="shared" si="13"/>
        <v>1453691.03</v>
      </c>
      <c r="M65" s="62">
        <f>IF(ISBLANK(L65),"  ",IF(L76&gt;0,L65/L76,IF(L65&gt;0,1,0)))</f>
        <v>4.854006919117855E-2</v>
      </c>
      <c r="N65" s="220"/>
    </row>
    <row r="66" spans="1:14" x14ac:dyDescent="0.55000000000000004">
      <c r="A66" s="231" t="s">
        <v>63</v>
      </c>
      <c r="B66" s="224">
        <v>41329</v>
      </c>
      <c r="C66" s="58">
        <f t="shared" si="0"/>
        <v>0.40187670167250095</v>
      </c>
      <c r="D66" s="69">
        <v>61511</v>
      </c>
      <c r="E66" s="60">
        <f t="shared" si="9"/>
        <v>0.598123298327499</v>
      </c>
      <c r="F66" s="44">
        <f t="shared" si="14"/>
        <v>102840</v>
      </c>
      <c r="G66" s="62">
        <f>IF(ISBLANK(F66),"  ",IF(F76&gt;0,F66/F76,IF(F66&gt;0,1,0)))</f>
        <v>3.3087038031589899E-3</v>
      </c>
      <c r="H66" s="224">
        <v>10000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10000</v>
      </c>
      <c r="M66" s="62">
        <f>IF(ISBLANK(L66),"  ",IF(L76&gt;0,L66/L76,IF(L66&gt;0,1,0)))</f>
        <v>3.3390911954088724E-4</v>
      </c>
      <c r="N66" s="220"/>
    </row>
    <row r="67" spans="1:14" s="202" customFormat="1" ht="45" x14ac:dyDescent="0.6">
      <c r="A67" s="235" t="s">
        <v>64</v>
      </c>
      <c r="B67" s="232">
        <v>6981737.3900000006</v>
      </c>
      <c r="C67" s="80">
        <f t="shared" si="0"/>
        <v>0.63463910149575808</v>
      </c>
      <c r="D67" s="91">
        <v>4019377.06</v>
      </c>
      <c r="E67" s="83">
        <f t="shared" si="9"/>
        <v>0.36536089850424203</v>
      </c>
      <c r="F67" s="232">
        <f>F66+F65+F64+F63+F62+F61+F60+F59+F58+F57+F56</f>
        <v>11001114.449999999</v>
      </c>
      <c r="G67" s="82">
        <f>IF(ISBLANK(F67),"  ",IF(F76&gt;0,F67/F76,IF(F67&gt;0,1,0)))</f>
        <v>0.35394233002433212</v>
      </c>
      <c r="H67" s="232">
        <v>7349506</v>
      </c>
      <c r="I67" s="80">
        <f t="shared" si="11"/>
        <v>0.67540226901489619</v>
      </c>
      <c r="J67" s="91">
        <v>3532166.06</v>
      </c>
      <c r="K67" s="83">
        <f t="shared" si="12"/>
        <v>0.32459773098510375</v>
      </c>
      <c r="L67" s="232">
        <f>L66+L65+L64+L63+L62+L61+L60+L59+L58+L57+L56</f>
        <v>10881672.060000001</v>
      </c>
      <c r="M67" s="82">
        <f>IF(ISBLANK(L67),"  ",IF(L76&gt;0,L67/L76,IF(L67&gt;0,1,0)))</f>
        <v>0.36334895366872727</v>
      </c>
      <c r="N67" s="203"/>
    </row>
    <row r="68" spans="1:14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x14ac:dyDescent="0.55000000000000004">
      <c r="A72" s="89" t="s">
        <v>69</v>
      </c>
      <c r="B72" s="207">
        <v>0</v>
      </c>
      <c r="C72" s="52">
        <f t="shared" si="0"/>
        <v>0</v>
      </c>
      <c r="D72" s="59">
        <v>7136271.1299999999</v>
      </c>
      <c r="E72" s="54">
        <f>IF(ISBLANK(D72),"  ",IF(F72&gt;0,D72/F72,IF(D72&gt;0,1,0)))</f>
        <v>1</v>
      </c>
      <c r="F72" s="67">
        <f>D72+B72</f>
        <v>7136271.1299999999</v>
      </c>
      <c r="G72" s="56">
        <f>IF(ISBLANK(F72),"  ",IF(F76&gt;0,F72/F76,IF(F72&gt;0,1,0)))</f>
        <v>0.22959750513617952</v>
      </c>
      <c r="H72" s="207">
        <v>0</v>
      </c>
      <c r="I72" s="52">
        <f>IF(ISBLANK(H72),"  ",IF(L72&gt;0,H72/L72,IF(H72&gt;0,1,0)))</f>
        <v>0</v>
      </c>
      <c r="J72" s="59">
        <v>7165926.1299999999</v>
      </c>
      <c r="K72" s="54">
        <f>IF(ISBLANK(J72),"  ",IF(L72&gt;0,J72/L72,IF(J72&gt;0,1,0)))</f>
        <v>1</v>
      </c>
      <c r="L72" s="67">
        <f>J72+H72</f>
        <v>7165926.1299999999</v>
      </c>
      <c r="M72" s="56">
        <f>IF(ISBLANK(L72),"  ",IF(L76&gt;0,L72/L76,IF(L72&gt;0,1,0)))</f>
        <v>0.23927680847633373</v>
      </c>
    </row>
    <row r="73" spans="1:14" x14ac:dyDescent="0.55000000000000004">
      <c r="A73" s="223" t="s">
        <v>70</v>
      </c>
      <c r="B73" s="224">
        <v>0</v>
      </c>
      <c r="C73" s="58">
        <f t="shared" si="0"/>
        <v>0</v>
      </c>
      <c r="D73" s="69">
        <v>1318791.4100000001</v>
      </c>
      <c r="E73" s="60">
        <f>IF(ISBLANK(D73),"  ",IF(F73&gt;0,D73/F73,IF(D73&gt;0,1,0)))</f>
        <v>1</v>
      </c>
      <c r="F73" s="44">
        <f>D73+B73</f>
        <v>1318791.4100000001</v>
      </c>
      <c r="G73" s="62">
        <f>IF(ISBLANK(F73),"  ",IF(F76&gt;0,F73/F76,IF(F73&gt;0,1,0)))</f>
        <v>4.2429892588879886E-2</v>
      </c>
      <c r="H73" s="224">
        <v>0</v>
      </c>
      <c r="I73" s="58">
        <f>IF(ISBLANK(H73),"  ",IF(L73&gt;0,H73/L73,IF(H73&gt;0,1,0)))</f>
        <v>0</v>
      </c>
      <c r="J73" s="69">
        <v>1324129.4100000001</v>
      </c>
      <c r="K73" s="60">
        <f>IF(ISBLANK(J73),"  ",IF(L73&gt;0,J73/L73,IF(J73&gt;0,1,0)))</f>
        <v>1</v>
      </c>
      <c r="L73" s="44">
        <f>J73+H73</f>
        <v>1324129.4100000001</v>
      </c>
      <c r="M73" s="62">
        <f>IF(ISBLANK(L73),"  ",IF(L76&gt;0,L73/L76,IF(L73&gt;0,1,0)))</f>
        <v>4.4213888545129455E-2</v>
      </c>
    </row>
    <row r="74" spans="1:14" s="202" customFormat="1" ht="45" x14ac:dyDescent="0.6">
      <c r="A74" s="230" t="s">
        <v>71</v>
      </c>
      <c r="B74" s="117">
        <v>0</v>
      </c>
      <c r="C74" s="80">
        <f t="shared" si="0"/>
        <v>0</v>
      </c>
      <c r="D74" s="95">
        <v>8455062.5399999991</v>
      </c>
      <c r="E74" s="83">
        <f>IF(ISBLANK(D74),"  ",IF(F74&gt;0,D74/F74,IF(D74&gt;0,1,0)))</f>
        <v>1</v>
      </c>
      <c r="F74" s="118">
        <f>F73+F72+F71+F70+F69</f>
        <v>8455062.5399999991</v>
      </c>
      <c r="G74" s="82">
        <f>IF(ISBLANK(F74),"  ",IF(F76&gt;0,F74/F76,IF(F74&gt;0,1,0)))</f>
        <v>0.27202739772505935</v>
      </c>
      <c r="H74" s="117">
        <v>0</v>
      </c>
      <c r="I74" s="80">
        <f>IF(ISBLANK(H74),"  ",IF(L74&gt;0,H74/L74,IF(H74&gt;0,1,0)))</f>
        <v>0</v>
      </c>
      <c r="J74" s="95">
        <v>8490055.5399999991</v>
      </c>
      <c r="K74" s="83">
        <f>IF(ISBLANK(J74),"  ",IF(L74&gt;0,J74/L74,IF(J74&gt;0,1,0)))</f>
        <v>1</v>
      </c>
      <c r="L74" s="118">
        <f>L73+L72+L71+L70+L69</f>
        <v>8490055.5399999991</v>
      </c>
      <c r="M74" s="82">
        <f>IF(ISBLANK(L74),"  ",IF(L76&gt;0,L74/L76,IF(L74&gt;0,1,0)))</f>
        <v>0.28349069702146318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18193788.390000001</v>
      </c>
      <c r="C76" s="122">
        <f t="shared" si="0"/>
        <v>0.58535450058209726</v>
      </c>
      <c r="D76" s="121">
        <v>12887869.6</v>
      </c>
      <c r="E76" s="123">
        <f>IF(ISBLANK(D76),"  ",IF(F76&gt;0,D76/F76,IF(D76&gt;0,1,0)))</f>
        <v>0.41464549941790285</v>
      </c>
      <c r="F76" s="121">
        <f>F74+F67+F47+F40+F48+F75</f>
        <v>31081657.989999998</v>
      </c>
      <c r="G76" s="124">
        <f>IF(ISBLANK(F76),"  ",IF(F76&gt;0,F76/F76,IF(F76&gt;0,1,0)))</f>
        <v>1</v>
      </c>
      <c r="H76" s="121">
        <v>17926047</v>
      </c>
      <c r="I76" s="122">
        <f>IF(ISBLANK(H76),"  ",IF(L76&gt;0,H76/L76,IF(H76&gt;0,1,0)))</f>
        <v>0.59856705706185631</v>
      </c>
      <c r="J76" s="121">
        <v>12022221.6</v>
      </c>
      <c r="K76" s="123">
        <f>IF(ISBLANK(J76),"  ",IF(L76&gt;0,J76/L76,IF(J76&gt;0,1,0)))</f>
        <v>0.40143294293814363</v>
      </c>
      <c r="L76" s="121">
        <f>L74+L67+L47+L40+L48+L75</f>
        <v>29948268.600000001</v>
      </c>
      <c r="M76" s="124">
        <f>IF(ISBLANK(L76),"  ",IF(L76&gt;0,L76/L76,IF(L76&gt;0,1,0)))</f>
        <v>1</v>
      </c>
    </row>
    <row r="77" spans="1:14" ht="45" thickTop="1" x14ac:dyDescent="0.55000000000000004">
      <c r="A77" s="241"/>
      <c r="B77" s="205"/>
      <c r="C77" s="206"/>
      <c r="D77" s="205"/>
      <c r="E77" s="206"/>
      <c r="F77" s="205"/>
      <c r="G77" s="206"/>
      <c r="H77" s="205"/>
      <c r="I77" s="206"/>
      <c r="J77" s="205"/>
      <c r="K77" s="206"/>
      <c r="L77" s="205"/>
      <c r="M77" s="206"/>
    </row>
    <row r="78" spans="1:14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  <row r="80" spans="1:14" x14ac:dyDescent="0.55000000000000004">
      <c r="B80" s="200"/>
      <c r="D80" s="200"/>
      <c r="F80" s="200"/>
      <c r="H80" s="200"/>
      <c r="J80" s="200"/>
      <c r="L80" s="200"/>
    </row>
    <row r="81" spans="1:12" x14ac:dyDescent="0.55000000000000004">
      <c r="A81" s="200" t="s">
        <v>109</v>
      </c>
      <c r="B81" s="200"/>
      <c r="D81" s="200"/>
      <c r="F81" s="200"/>
      <c r="H81" s="200"/>
      <c r="J81" s="200"/>
      <c r="L81" s="200"/>
    </row>
    <row r="89" spans="1:12" x14ac:dyDescent="0.55000000000000004">
      <c r="A89" s="200" t="s">
        <v>4</v>
      </c>
    </row>
  </sheetData>
  <pageMargins left="0.25" right="0.25" top="0.75" bottom="0.75" header="0.3" footer="0.3"/>
  <pageSetup scale="1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52.140625" style="240" customWidth="1"/>
    <col min="5" max="5" width="45.5703125" style="201" customWidth="1"/>
    <col min="6" max="6" width="50.285156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50.28515625" style="240" customWidth="1"/>
    <col min="11" max="11" width="45.5703125" style="201" customWidth="1"/>
    <col min="12" max="12" width="50.285156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125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 t="s">
        <v>4</v>
      </c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f>HSCS!B13+HSCNO!B13+PBRC!B13+LSUAg!B13+SULaw!B13+SUAg!B13</f>
        <v>135000304</v>
      </c>
      <c r="C13" s="52">
        <f t="shared" ref="C13:C76" si="0">IF(ISBLANK(B13),"  ",IF(F13&gt;0,B13/F13,IF(B13&gt;0,1,0)))</f>
        <v>1</v>
      </c>
      <c r="D13" s="53">
        <f>HSCS!D13+HSCNO!D13+PBRC!D13+LSUAg!D13+SULaw!D13+SUAg!D13</f>
        <v>0</v>
      </c>
      <c r="E13" s="54">
        <f>IF(ISBLANK(D13),"  ",IF(F13&gt;0,D13/F13,IF(D13&gt;0,1,0)))</f>
        <v>0</v>
      </c>
      <c r="F13" s="55">
        <f>D13+B13</f>
        <v>135000304</v>
      </c>
      <c r="G13" s="56">
        <f>IF(ISBLANK(F13),"  ",IF(F76&gt;0,F13/F76,IF(F13&gt;0,1,0)))</f>
        <v>0.12587377455518095</v>
      </c>
      <c r="H13" s="9">
        <f>HSCS!H13+HSCNO!H13+PBRC!H13+LSUAg!H13+SULaw!H13+SUAg!H13</f>
        <v>224482023</v>
      </c>
      <c r="I13" s="52">
        <f>IF(ISBLANK(H13),"  ",IF(L13&gt;0,H13/L13,IF(H13&gt;0,1,0)))</f>
        <v>1</v>
      </c>
      <c r="J13" s="53">
        <f>HSCS!J13+HSCNO!J13+PBRC!J13+LSUAg!J13+SULaw!J13+SUAg!J13</f>
        <v>0</v>
      </c>
      <c r="K13" s="54">
        <f>IF(ISBLANK(J13),"  ",IF(L13&gt;0,J13/L13,IF(J13&gt;0,1,0)))</f>
        <v>0</v>
      </c>
      <c r="L13" s="55">
        <f t="shared" ref="L13:L34" si="1">J13+H13</f>
        <v>224482023</v>
      </c>
      <c r="M13" s="56">
        <f>IF(ISBLANK(L13),"  ",IF(L76&gt;0,L13/L76,IF(L13&gt;0,1,0)))</f>
        <v>0.21991827930764432</v>
      </c>
      <c r="N13" s="57"/>
    </row>
    <row r="14" spans="1:17" s="200" customFormat="1" ht="44.25" x14ac:dyDescent="0.55000000000000004">
      <c r="A14" s="215" t="s">
        <v>13</v>
      </c>
      <c r="B14" s="9">
        <f>HSCS!B14+HSCNO!B14+PBRC!B14+LSUAg!B14+SULaw!B14+SUAg!B14</f>
        <v>0</v>
      </c>
      <c r="C14" s="58">
        <f t="shared" si="0"/>
        <v>0</v>
      </c>
      <c r="D14" s="53">
        <f>HSCS!D14+HSCNO!D14+PBRC!D14+LSUAg!D14+SULaw!D14+SUAg!D14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HSCS!H14+HSCNO!H14+PBRC!H14+LSUAg!H14+SULaw!H14+SUAg!H14</f>
        <v>0</v>
      </c>
      <c r="I14" s="58">
        <f>IF(ISBLANK(H14),"  ",IF(L14&gt;0,H14/L14,IF(H14&gt;0,1,0)))</f>
        <v>0</v>
      </c>
      <c r="J14" s="53">
        <f>HSCS!J14+HSCNO!J14+PBRC!J14+LSUAg!J14+SULaw!J14+SUAg!J14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9">
        <f>HSCS!B15+HSCNO!B15+PBRC!B15+LSUAg!B15+SULaw!B15+SUAg!B15</f>
        <v>145584674.22</v>
      </c>
      <c r="C15" s="137">
        <f t="shared" si="0"/>
        <v>1</v>
      </c>
      <c r="D15" s="53">
        <f>HSCS!D15+HSCNO!D15+PBRC!D15+LSUAg!D15+SULaw!D15+SUAg!D15</f>
        <v>0</v>
      </c>
      <c r="E15" s="64">
        <f>IF(ISBLANK(D15),"  ",IF(F15&gt;0,D15/F15,IF(D15&gt;0,1,0)))</f>
        <v>0</v>
      </c>
      <c r="F15" s="48">
        <f>D15+B15</f>
        <v>145584674.22</v>
      </c>
      <c r="G15" s="65">
        <f>IF(ISBLANK(F15),"  ",IF(F76&gt;0,F15/F76,IF(F15&gt;0,1,0)))</f>
        <v>0.13574260144968076</v>
      </c>
      <c r="H15" s="9">
        <f>HSCS!H15+HSCNO!H15+PBRC!H15+LSUAg!H15+SULaw!H15+SUAg!H15</f>
        <v>38183728</v>
      </c>
      <c r="I15" s="137">
        <f>IF(ISBLANK(H15),"  ",IF(L15&gt;0,H15/L15,IF(H15&gt;0,1,0)))</f>
        <v>1</v>
      </c>
      <c r="J15" s="53">
        <f>HSCS!J15+HSCNO!J15+PBRC!J15+LSUAg!J15+SULaw!J15+SUAg!J15</f>
        <v>0</v>
      </c>
      <c r="K15" s="64">
        <f>IF(ISBLANK(J15),"  ",IF(L15&gt;0,J15/L15,IF(J15&gt;0,1,0)))</f>
        <v>0</v>
      </c>
      <c r="L15" s="48">
        <f t="shared" si="1"/>
        <v>38183728</v>
      </c>
      <c r="M15" s="65">
        <f>IF(ISBLANK(L15),"  ",IF(L76&gt;0,L15/L76,IF(L15&gt;0,1,0)))</f>
        <v>3.7407448699404849E-2</v>
      </c>
      <c r="N15" s="220"/>
    </row>
    <row r="16" spans="1:17" s="200" customFormat="1" ht="44.25" x14ac:dyDescent="0.55000000000000004">
      <c r="A16" s="66" t="s">
        <v>15</v>
      </c>
      <c r="B16" s="9">
        <f>HSCS!B16+HSCNO!B16+PBRC!B16+LSUAg!B16+SULaw!B16+SUAg!B16</f>
        <v>112352099</v>
      </c>
      <c r="C16" s="52">
        <f t="shared" si="0"/>
        <v>1</v>
      </c>
      <c r="D16" s="53">
        <f>HSCS!D16+HSCNO!D16+PBRC!D16+LSUAg!D16+SULaw!D16+SUAg!D16</f>
        <v>0</v>
      </c>
      <c r="E16" s="54">
        <f>IF(ISBLANK(D16),"  ",IF(F16&gt;0,D16/F16,IF(D16&gt;0,1,0)))</f>
        <v>0</v>
      </c>
      <c r="F16" s="67">
        <f t="shared" ref="F16:F39" si="2">D16+B16</f>
        <v>112352099</v>
      </c>
      <c r="G16" s="56">
        <f>IF(ISBLANK(F16),"  ",IF(F76&gt;0,F16/F76,IF(F16&gt;0,1,0)))</f>
        <v>0.10475667358739704</v>
      </c>
      <c r="H16" s="9">
        <f>HSCS!H16+HSCNO!H16+PBRC!H16+LSUAg!H16+SULaw!H16+SUAg!H16</f>
        <v>0</v>
      </c>
      <c r="I16" s="52">
        <f t="shared" ref="I16:I34" si="3">IF(ISBLANK(H16),"  ",IF(L16&gt;0,H16/L16,IF(H16&gt;0,1,0)))</f>
        <v>0</v>
      </c>
      <c r="J16" s="53">
        <f>HSCS!J16+HSCNO!J16+PBRC!J16+LSUAg!J16+SULaw!J16+SUAg!J16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9">
        <f>HSCS!B17+HSCNO!B17+PBRC!B17+LSUAg!B17+SULaw!B17+SUAg!B17</f>
        <v>10235233</v>
      </c>
      <c r="C17" s="58">
        <f t="shared" si="0"/>
        <v>1</v>
      </c>
      <c r="D17" s="53">
        <f>HSCS!D17+HSCNO!D17+PBRC!D17+LSUAg!D17+SULaw!D17+SUAg!D17</f>
        <v>0</v>
      </c>
      <c r="E17" s="54">
        <f t="shared" ref="E17:E34" si="5">IF(ISBLANK(D17),"  ",IF(F17&gt;0,D17/F17,IF(D17&gt;0,1,0)))</f>
        <v>0</v>
      </c>
      <c r="F17" s="44">
        <f t="shared" si="2"/>
        <v>10235233</v>
      </c>
      <c r="G17" s="62">
        <f>IF(ISBLANK(F17),"  ",IF(F76&gt;0,F17/F76,IF(F17&gt;0,1,0)))</f>
        <v>9.5432926666724274E-3</v>
      </c>
      <c r="H17" s="9">
        <f>HSCS!H17+HSCNO!H17+PBRC!H17+LSUAg!H17+SULaw!H17+SUAg!H17</f>
        <v>10651828</v>
      </c>
      <c r="I17" s="58">
        <f t="shared" si="3"/>
        <v>1</v>
      </c>
      <c r="J17" s="53">
        <f>HSCS!J17+HSCNO!J17+PBRC!J17+LSUAg!J17+SULaw!J17+SUAg!J17</f>
        <v>0</v>
      </c>
      <c r="K17" s="60">
        <f t="shared" si="4"/>
        <v>0</v>
      </c>
      <c r="L17" s="44">
        <f t="shared" si="1"/>
        <v>10651828</v>
      </c>
      <c r="M17" s="62">
        <f>IF(ISBLANK(L17),"  ",IF(L76&gt;0,L17/L76,IF(L17&gt;0,1,0)))</f>
        <v>1.0435275190125074E-2</v>
      </c>
      <c r="N17" s="220"/>
    </row>
    <row r="18" spans="1:14" s="200" customFormat="1" ht="44.25" x14ac:dyDescent="0.55000000000000004">
      <c r="A18" s="68" t="s">
        <v>17</v>
      </c>
      <c r="B18" s="9">
        <f>HSCS!B18+HSCNO!B18+PBRC!B18+LSUAg!B18+SULaw!B18+SUAg!B18</f>
        <v>22247342.219999999</v>
      </c>
      <c r="C18" s="58">
        <f t="shared" si="0"/>
        <v>1</v>
      </c>
      <c r="D18" s="53">
        <f>HSCS!D18+HSCNO!D18+PBRC!D18+LSUAg!D18+SULaw!D18+SUAg!D18</f>
        <v>0</v>
      </c>
      <c r="E18" s="54">
        <f t="shared" si="5"/>
        <v>0</v>
      </c>
      <c r="F18" s="44">
        <f t="shared" si="2"/>
        <v>22247342.219999999</v>
      </c>
      <c r="G18" s="62">
        <f>IF(ISBLANK(F18),"  ",IF(F76&gt;0,F18/F76,IF(F18&gt;0,1,0)))</f>
        <v>2.0743338022796147E-2</v>
      </c>
      <c r="H18" s="9">
        <f>HSCS!H18+HSCNO!H18+PBRC!H18+LSUAg!H18+SULaw!H18+SUAg!H18</f>
        <v>26611900</v>
      </c>
      <c r="I18" s="58">
        <f t="shared" si="3"/>
        <v>1</v>
      </c>
      <c r="J18" s="53">
        <f>HSCS!J18+HSCNO!J18+PBRC!J18+LSUAg!J18+SULaw!J18+SUAg!J18</f>
        <v>0</v>
      </c>
      <c r="K18" s="60">
        <f t="shared" si="4"/>
        <v>0</v>
      </c>
      <c r="L18" s="44">
        <f t="shared" si="1"/>
        <v>26611900</v>
      </c>
      <c r="M18" s="62">
        <f>IF(ISBLANK(L18),"  ",IF(L76&gt;0,L18/L76,IF(L18&gt;0,1,0)))</f>
        <v>2.6070877208314806E-2</v>
      </c>
      <c r="N18" s="220"/>
    </row>
    <row r="19" spans="1:14" s="200" customFormat="1" ht="44.25" x14ac:dyDescent="0.55000000000000004">
      <c r="A19" s="68" t="s">
        <v>18</v>
      </c>
      <c r="B19" s="9">
        <f>HSCS!B19+HSCNO!B19+PBRC!B19+LSUAg!B19+SULaw!B19+SUAg!B19</f>
        <v>0</v>
      </c>
      <c r="C19" s="58">
        <f t="shared" si="0"/>
        <v>0</v>
      </c>
      <c r="D19" s="53">
        <f>HSCS!D19+HSCNO!D19+PBRC!D19+LSUAg!D19+SULaw!D19+SUAg!D19</f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9">
        <f>HSCS!H19+HSCNO!H19+PBRC!H19+LSUAg!H19+SULaw!H19+SUAg!H19</f>
        <v>0</v>
      </c>
      <c r="I19" s="58">
        <f t="shared" si="3"/>
        <v>0</v>
      </c>
      <c r="J19" s="53">
        <f>HSCS!J19+HSCNO!J19+PBRC!J19+LSUAg!J19+SULaw!J19+SUAg!J19</f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9">
        <f>HSCS!B20+HSCNO!B20+PBRC!B20+LSUAg!B20+SULaw!B20+SUAg!B20</f>
        <v>0</v>
      </c>
      <c r="C20" s="58">
        <f t="shared" si="0"/>
        <v>0</v>
      </c>
      <c r="D20" s="53">
        <f>HSCS!D20+HSCNO!D20+PBRC!D20+LSUAg!D20+SULaw!D20+SUAg!D20</f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9">
        <f>HSCS!H20+HSCNO!H20+PBRC!H20+LSUAg!H20+SULaw!H20+SUAg!H20</f>
        <v>0</v>
      </c>
      <c r="I20" s="58">
        <f t="shared" si="3"/>
        <v>0</v>
      </c>
      <c r="J20" s="53">
        <f>HSCS!J20+HSCNO!J20+PBRC!J20+LSUAg!J20+SULaw!J20+SUAg!J20</f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9">
        <f>HSCS!B21+HSCNO!B21+PBRC!B21+LSUAg!B21+SULaw!B21+SUAg!B21</f>
        <v>0</v>
      </c>
      <c r="C21" s="58">
        <f t="shared" si="0"/>
        <v>0</v>
      </c>
      <c r="D21" s="53">
        <f>HSCS!D21+HSCNO!D21+PBRC!D21+LSUAg!D21+SULaw!D21+SUAg!D21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HSCS!H21+HSCNO!H21+PBRC!H21+LSUAg!H21+SULaw!H21+SUAg!H21</f>
        <v>0</v>
      </c>
      <c r="I21" s="58">
        <f t="shared" si="3"/>
        <v>0</v>
      </c>
      <c r="J21" s="53">
        <f>HSCS!J21+HSCNO!J21+PBRC!J21+LSUAg!J21+SULaw!J21+SUAg!J21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9">
        <f>HSCS!B22+HSCNO!B22+PBRC!B22+LSUAg!B22+SULaw!B22+SUAg!B22</f>
        <v>750000</v>
      </c>
      <c r="C22" s="58">
        <f t="shared" si="0"/>
        <v>1</v>
      </c>
      <c r="D22" s="53">
        <f>HSCS!D22+HSCNO!D22+PBRC!D22+LSUAg!D22+SULaw!D22+SUAg!D22</f>
        <v>0</v>
      </c>
      <c r="E22" s="54">
        <f t="shared" si="5"/>
        <v>0</v>
      </c>
      <c r="F22" s="44">
        <f t="shared" si="2"/>
        <v>750000</v>
      </c>
      <c r="G22" s="62">
        <f>IF(ISBLANK(F22),"  ",IF(F76&gt;0,F22/F76,IF(F22&gt;0,1,0)))</f>
        <v>6.9929717281514943E-4</v>
      </c>
      <c r="H22" s="9">
        <f>HSCS!H22+HSCNO!H22+PBRC!H22+LSUAg!H22+SULaw!H22+SUAg!H22</f>
        <v>920000</v>
      </c>
      <c r="I22" s="58">
        <f t="shared" si="3"/>
        <v>1</v>
      </c>
      <c r="J22" s="53">
        <f>HSCS!J22+HSCNO!J22+PBRC!J22+LSUAg!J22+SULaw!J22+SUAg!J22</f>
        <v>0</v>
      </c>
      <c r="K22" s="60">
        <f t="shared" si="4"/>
        <v>0</v>
      </c>
      <c r="L22" s="44">
        <f t="shared" si="1"/>
        <v>920000</v>
      </c>
      <c r="M22" s="62">
        <f>IF(ISBLANK(L22),"  ",IF(L76&gt;0,L22/L76,IF(L22&gt;0,1,0)))</f>
        <v>9.0129630096496757E-4</v>
      </c>
      <c r="N22" s="220"/>
    </row>
    <row r="23" spans="1:14" s="200" customFormat="1" ht="44.25" x14ac:dyDescent="0.55000000000000004">
      <c r="A23" s="68" t="s">
        <v>22</v>
      </c>
      <c r="B23" s="9">
        <f>HSCS!B23+HSCNO!B23+PBRC!B23+LSUAg!B23+SULaw!B23+SUAg!B23</f>
        <v>0</v>
      </c>
      <c r="C23" s="58">
        <f t="shared" si="0"/>
        <v>0</v>
      </c>
      <c r="D23" s="53">
        <f>HSCS!D23+HSCNO!D23+PBRC!D23+LSUAg!D23+SULaw!D23+SUAg!D23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HSCS!H23+HSCNO!H23+PBRC!H23+LSUAg!H23+SULaw!H23+SUAg!H23</f>
        <v>0</v>
      </c>
      <c r="I23" s="58">
        <f t="shared" si="3"/>
        <v>0</v>
      </c>
      <c r="J23" s="53">
        <f>HSCS!J23+HSCNO!J23+PBRC!J23+LSUAg!J23+SULaw!J23+SUAg!J23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9">
        <f>HSCS!B24+HSCNO!B24+PBRC!B24+LSUAg!B24+SULaw!B24+SUAg!B24</f>
        <v>0</v>
      </c>
      <c r="C24" s="58">
        <f t="shared" si="0"/>
        <v>0</v>
      </c>
      <c r="D24" s="53">
        <f>HSCS!D24+HSCNO!D24+PBRC!D24+LSUAg!D24+SULaw!D24+SUAg!D24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HSCS!H24+HSCNO!H24+PBRC!H24+LSUAg!H24+SULaw!H24+SUAg!H24</f>
        <v>0</v>
      </c>
      <c r="I24" s="58">
        <f t="shared" si="3"/>
        <v>0</v>
      </c>
      <c r="J24" s="53">
        <f>HSCS!J24+HSCNO!J24+PBRC!J24+LSUAg!J24+SULaw!J24+SUAg!J24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9">
        <f>HSCS!B25+HSCNO!B25+PBRC!B25+LSUAg!B25+SULaw!B25+SUAg!B25</f>
        <v>0</v>
      </c>
      <c r="C25" s="58">
        <f t="shared" si="0"/>
        <v>0</v>
      </c>
      <c r="D25" s="53">
        <f>HSCS!D25+HSCNO!D25+PBRC!D25+LSUAg!D25+SULaw!D25+SUAg!D25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HSCS!H25+HSCNO!H25+PBRC!H25+LSUAg!H25+SULaw!H25+SUAg!H25</f>
        <v>0</v>
      </c>
      <c r="I25" s="58">
        <f t="shared" si="3"/>
        <v>0</v>
      </c>
      <c r="J25" s="53">
        <f>HSCS!J25+HSCNO!J25+PBRC!J25+LSUAg!J25+SULaw!J25+SUAg!J25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9">
        <f>HSCS!B26+HSCNO!B26+PBRC!B26+LSUAg!B26+SULaw!B26+SUAg!B26</f>
        <v>0</v>
      </c>
      <c r="C26" s="58">
        <f t="shared" si="0"/>
        <v>0</v>
      </c>
      <c r="D26" s="53">
        <f>HSCS!D26+HSCNO!D26+PBRC!D26+LSUAg!D26+SULaw!D26+SUAg!D26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HSCS!H26+HSCNO!H26+PBRC!H26+LSUAg!H26+SULaw!H26+SUAg!H26</f>
        <v>0</v>
      </c>
      <c r="I26" s="58">
        <f t="shared" si="3"/>
        <v>0</v>
      </c>
      <c r="J26" s="53">
        <f>HSCS!J26+HSCNO!J26+PBRC!J26+LSUAg!J26+SULaw!J26+SUAg!J26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9">
        <f>HSCS!B27+HSCNO!B27+PBRC!B27+LSUAg!B27+SULaw!B27+SUAg!B27</f>
        <v>0</v>
      </c>
      <c r="C27" s="58">
        <f t="shared" si="0"/>
        <v>0</v>
      </c>
      <c r="D27" s="53">
        <f>HSCS!D27+HSCNO!D27+PBRC!D27+LSUAg!D27+SULaw!D27+SUAg!D27</f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9">
        <f>HSCS!H27+HSCNO!H27+PBRC!H27+LSUAg!H27+SULaw!H27+SUAg!H27</f>
        <v>0</v>
      </c>
      <c r="I27" s="58">
        <f t="shared" si="3"/>
        <v>0</v>
      </c>
      <c r="J27" s="53">
        <f>HSCS!J27+HSCNO!J27+PBRC!J27+LSUAg!J27+SULaw!J27+SUAg!J27</f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9">
        <f>HSCS!B28+HSCNO!B28+PBRC!B28+LSUAg!B28+SULaw!B28+SUAg!B28</f>
        <v>0</v>
      </c>
      <c r="C28" s="58">
        <f t="shared" si="0"/>
        <v>0</v>
      </c>
      <c r="D28" s="53">
        <f>HSCS!D28+HSCNO!D28+PBRC!D28+LSUAg!D28+SULaw!D28+SUAg!D28</f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9">
        <f>HSCS!H28+HSCNO!H28+PBRC!H28+LSUAg!H28+SULaw!H28+SUAg!H28</f>
        <v>0</v>
      </c>
      <c r="I28" s="58">
        <f t="shared" si="3"/>
        <v>0</v>
      </c>
      <c r="J28" s="53">
        <f>HSCS!J28+HSCNO!J28+PBRC!J28+LSUAg!J28+SULaw!J28+SUAg!J28</f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9">
        <f>HSCS!B29+HSCNO!B29+PBRC!B29+LSUAg!B29+SULaw!B29+SUAg!B29</f>
        <v>0</v>
      </c>
      <c r="C29" s="58">
        <f t="shared" si="0"/>
        <v>0</v>
      </c>
      <c r="D29" s="53">
        <f>HSCS!D29+HSCNO!D29+PBRC!D29+LSUAg!D29+SULaw!D29+SUAg!D29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HSCS!H29+HSCNO!H29+PBRC!H29+LSUAg!H29+SULaw!H29+SUAg!H29</f>
        <v>0</v>
      </c>
      <c r="I29" s="58">
        <f t="shared" si="3"/>
        <v>0</v>
      </c>
      <c r="J29" s="53">
        <f>HSCS!J29+HSCNO!J29+PBRC!J29+LSUAg!J29+SULaw!J29+SUAg!J29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9">
        <f>HSCS!B30+HSCNO!B30+PBRC!B30+LSUAg!B30+SULaw!B30+SUAg!B30</f>
        <v>0</v>
      </c>
      <c r="C30" s="58">
        <f t="shared" si="0"/>
        <v>0</v>
      </c>
      <c r="D30" s="53">
        <f>HSCS!D30+HSCNO!D30+PBRC!D30+LSUAg!D30+SULaw!D30+SUAg!D30</f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9">
        <f>HSCS!H30+HSCNO!H30+PBRC!H30+LSUAg!H30+SULaw!H30+SUAg!H30</f>
        <v>0</v>
      </c>
      <c r="I30" s="58">
        <f t="shared" si="3"/>
        <v>0</v>
      </c>
      <c r="J30" s="53">
        <f>HSCS!J30+HSCNO!J30+PBRC!J30+LSUAg!J30+SULaw!J30+SUAg!J30</f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9">
        <f>HSCS!B31+HSCNO!B31+PBRC!B31+LSUAg!B31+SULaw!B31+SUAg!B31</f>
        <v>0</v>
      </c>
      <c r="C31" s="58">
        <f t="shared" si="0"/>
        <v>0</v>
      </c>
      <c r="D31" s="53">
        <f>HSCS!D31+HSCNO!D31+PBRC!D31+LSUAg!D31+SULaw!D31+SUAg!D31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HSCS!H31+HSCNO!H31+PBRC!H31+LSUAg!H31+SULaw!H31+SUAg!H31</f>
        <v>0</v>
      </c>
      <c r="I31" s="58">
        <f t="shared" si="3"/>
        <v>0</v>
      </c>
      <c r="J31" s="53">
        <f>HSCS!J31+HSCNO!J31+PBRC!J31+LSUAg!J31+SULaw!J31+SUAg!J31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9">
        <f>HSCS!B32+HSCNO!B32+PBRC!B32+LSUAg!B32+SULaw!B32+SUAg!B32</f>
        <v>0</v>
      </c>
      <c r="C32" s="58">
        <f t="shared" si="0"/>
        <v>0</v>
      </c>
      <c r="D32" s="53">
        <f>HSCS!D32+HSCNO!D32+PBRC!D32+LSUAg!D32+SULaw!D32+SUAg!D32</f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9">
        <f>HSCS!H32+HSCNO!H32+PBRC!H32+LSUAg!H32+SULaw!H32+SUAg!H32</f>
        <v>0</v>
      </c>
      <c r="I32" s="58">
        <f t="shared" si="3"/>
        <v>0</v>
      </c>
      <c r="J32" s="53">
        <f>HSCS!J32+HSCNO!J32+PBRC!J32+LSUAg!J32+SULaw!J32+SUAg!J32</f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9">
        <f>HSCS!B33+HSCNO!B33+PBRC!B33+LSUAg!B33+SULaw!B33+SUAg!B33</f>
        <v>0</v>
      </c>
      <c r="C33" s="58">
        <f>IF(ISBLANK(B33),"  ",IF(F33&gt;0,B33/F33,IF(B33&gt;0,1,0)))</f>
        <v>0</v>
      </c>
      <c r="D33" s="53">
        <f>HSCS!D33+HSCNO!D33+PBRC!D33+LSUAg!D33+SULaw!D33+SUAg!D33</f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9">
        <f>HSCS!H33+HSCNO!H33+PBRC!H33+LSUAg!H33+SULaw!H33+SUAg!H33</f>
        <v>0</v>
      </c>
      <c r="I33" s="58">
        <f>IF(ISBLANK(H33),"  ",IF(L33&gt;0,H33/L33,IF(H33&gt;0,1,0)))</f>
        <v>0</v>
      </c>
      <c r="J33" s="53">
        <f>HSCS!J33+HSCNO!J33+PBRC!J33+LSUAg!J33+SULaw!J33+SUAg!J33</f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9">
        <f>HSCS!B34+HSCNO!B34+PBRC!B34+LSUAg!B34+SULaw!B34+SUAg!B34</f>
        <v>0</v>
      </c>
      <c r="C34" s="58">
        <f t="shared" si="0"/>
        <v>0</v>
      </c>
      <c r="D34" s="53">
        <f>HSCS!D34+HSCNO!D34+PBRC!D34+LSUAg!D34+SULaw!D34+SUAg!D34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HSCS!H34+HSCNO!H34+PBRC!H34+LSUAg!H34+SULaw!H34+SUAg!H34</f>
        <v>0</v>
      </c>
      <c r="I34" s="58">
        <f t="shared" si="3"/>
        <v>0</v>
      </c>
      <c r="J34" s="53">
        <f>HSCS!J34+HSCNO!J34+PBRC!J34+LSUAg!J34+SULaw!J34+SUAg!J34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9"/>
      <c r="I35" s="73" t="s">
        <v>4</v>
      </c>
      <c r="J35" s="53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9">
        <f>HSCS!B36+HSCNO!B36+PBRC!B36+LSUAg!B36+SULaw!B36+SUAg!B36</f>
        <v>0</v>
      </c>
      <c r="C36" s="58">
        <f t="shared" si="0"/>
        <v>0</v>
      </c>
      <c r="D36" s="53">
        <f>HSCS!D36+HSCNO!D36+PBRC!D36+LSUAg!D36+SULaw!D36+SUAg!D36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HSCS!H36+HSCNO!H36+PBRC!H36+LSUAg!H36+SULaw!H36+SUAg!H36</f>
        <v>0</v>
      </c>
      <c r="I36" s="58">
        <f>IF(ISBLANK(H36),"  ",IF(L36&gt;0,H36/L36,IF(H36&gt;0,1,0)))</f>
        <v>0</v>
      </c>
      <c r="J36" s="53">
        <f>HSCS!J36+HSCNO!J36+PBRC!J36+LSUAg!J36+SULaw!J36+SUAg!J36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9">
        <f>HSCS!B38+HSCNO!B38+PBRC!B38+LSUAg!B38+SULaw!B38+SUAg!B38</f>
        <v>0</v>
      </c>
      <c r="C38" s="58">
        <f t="shared" si="0"/>
        <v>0</v>
      </c>
      <c r="D38" s="53">
        <f>HSCS!D38+HSCNO!D38+PBRC!D38+LSUAg!D38+SULaw!D38+SUAg!D38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HSCS!H38+HSCNO!H38+PBRC!H38+LSUAg!H38+SULaw!H38+SUAg!H38</f>
        <v>0</v>
      </c>
      <c r="I38" s="58">
        <f>IF(ISBLANK(H38),"  ",IF(L38&gt;0,H38/L38,IF(H38&gt;0,1,0)))</f>
        <v>0</v>
      </c>
      <c r="J38" s="53">
        <f>HSCS!J38+HSCNO!J38+PBRC!J38+LSUAg!J38+SULaw!J38+SUAg!J38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f>B39+B38+B36+B34+B29+B28+B26+B27+B25+B24+B23+B22+B21+B20+B19+B18+B17+B16+B14+B13+B30+B31+B32</f>
        <v>280584978.22000003</v>
      </c>
      <c r="C40" s="80">
        <f t="shared" si="0"/>
        <v>1</v>
      </c>
      <c r="D40" s="141">
        <f>D39+D38+D36+D34+D29+D28+D26+D27+D25+D24+D23+D22+D21+D20+D19+D18+D17+D16+D14+D13+D30+D31+D32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</f>
        <v>280584978.22000003</v>
      </c>
      <c r="G40" s="82">
        <f>IF(ISBLANK(F40),"  ",IF(F76&gt;0,F40/F76,IF(F40&gt;0,1,0)))</f>
        <v>0.26161637600486176</v>
      </c>
      <c r="H40" s="229">
        <f>H39+H38+H36+H34+H29+H28+H26+H27+H25+H24+H23+H22+H21+H20+H19+H18+H17+H16+H14+H13+H30+H31+H32</f>
        <v>262665751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</f>
        <v>262665751</v>
      </c>
      <c r="M40" s="82">
        <f>IF(ISBLANK(L40),"  ",IF(L76&gt;0,L40/L76,IF(L40&gt;0,1,0)))</f>
        <v>0.25732572800704917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9">
        <f>HSCS!B42+HSCNO!B42+PBRC!B42+LSUAg!B42+SULaw!B42+SUAg!B42</f>
        <v>0</v>
      </c>
      <c r="C42" s="52">
        <f t="shared" si="0"/>
        <v>0</v>
      </c>
      <c r="D42" s="53">
        <f>HSCS!D42+HSCNO!D42+PBRC!D42+LSUAg!D42+SULaw!D42+SUAg!D42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",IF(F76&gt;0,F42/D76,IF(F42&gt;0,1,0)))</f>
        <v>0</v>
      </c>
      <c r="H42" s="9">
        <f>HSCS!H42+HSCNO!H42+PBRC!H42+LSUAg!H42+SULaw!H42+SUAg!H42</f>
        <v>0</v>
      </c>
      <c r="I42" s="52">
        <f t="shared" ref="I42:I48" si="7">IF(ISBLANK(H42),"  ",IF(L42&gt;0,H42/L42,IF(H42&gt;0,1,0)))</f>
        <v>0</v>
      </c>
      <c r="J42" s="53">
        <f>HSCS!J42+HSCNO!J42+PBRC!J42+LSUAg!J42+SULaw!J42+SUAg!J42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",IF(L76&gt;0,L42/J76,IF(L42&gt;0,1,0)))</f>
        <v>0</v>
      </c>
      <c r="N42" s="220"/>
    </row>
    <row r="43" spans="1:14" s="200" customFormat="1" ht="44.25" x14ac:dyDescent="0.55000000000000004">
      <c r="A43" s="231" t="s">
        <v>40</v>
      </c>
      <c r="B43" s="9">
        <f>HSCS!B43+HSCNO!B43+PBRC!B43+LSUAg!B43+SULaw!B43+SUAg!B43</f>
        <v>0</v>
      </c>
      <c r="C43" s="58">
        <f t="shared" si="0"/>
        <v>0</v>
      </c>
      <c r="D43" s="53">
        <f>HSCS!D43+HSCNO!D43+PBRC!D43+LSUAg!D43+SULaw!D43+SUAg!D43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HSCS!H43+HSCNO!H43+PBRC!H43+LSUAg!H43+SULaw!H43+SUAg!H43</f>
        <v>0</v>
      </c>
      <c r="I43" s="58">
        <f t="shared" si="7"/>
        <v>0</v>
      </c>
      <c r="J43" s="53">
        <f>HSCS!J43+HSCNO!J43+PBRC!J43+LSUAg!J43+SULaw!J43+SUAg!J43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9">
        <f>HSCS!B44+HSCNO!B44+PBRC!B44+LSUAg!B44+SULaw!B44+SUAg!B44</f>
        <v>0</v>
      </c>
      <c r="C44" s="58">
        <f t="shared" si="0"/>
        <v>0</v>
      </c>
      <c r="D44" s="53">
        <f>HSCS!D44+HSCNO!D44+PBRC!D44+LSUAg!D44+SULaw!D44+SUAg!D44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HSCS!H44+HSCNO!H44+PBRC!H44+LSUAg!H44+SULaw!H44+SUAg!H44</f>
        <v>0</v>
      </c>
      <c r="I44" s="58">
        <f t="shared" si="7"/>
        <v>0</v>
      </c>
      <c r="J44" s="53">
        <f>HSCS!J44+HSCNO!J44+PBRC!J44+LSUAg!J44+SULaw!J44+SUAg!J44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9">
        <f>HSCS!B45+HSCNO!B45+PBRC!B45+LSUAg!B45+SULaw!B45+SUAg!B45</f>
        <v>0</v>
      </c>
      <c r="C45" s="58">
        <f t="shared" si="0"/>
        <v>0</v>
      </c>
      <c r="D45" s="53">
        <f>HSCS!D45+HSCNO!D45+PBRC!D45+LSUAg!D45+SULaw!D45+SUAg!D45</f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9">
        <f>HSCS!H45+HSCNO!H45+PBRC!H45+LSUAg!H45+SULaw!H45+SUAg!H45</f>
        <v>0</v>
      </c>
      <c r="I45" s="58">
        <f t="shared" si="7"/>
        <v>0</v>
      </c>
      <c r="J45" s="53">
        <f>HSCS!J45+HSCNO!J45+PBRC!J45+LSUAg!J45+SULaw!J45+SUAg!J45</f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9">
        <f>HSCS!B46+HSCNO!B46+PBRC!B46+LSUAg!B46+SULaw!B46+SUAg!B46</f>
        <v>0</v>
      </c>
      <c r="C46" s="58">
        <f t="shared" si="0"/>
        <v>0</v>
      </c>
      <c r="D46" s="53">
        <f>HSCS!D46+HSCNO!D46+PBRC!D46+LSUAg!D46+SULaw!D46+SUAg!D46</f>
        <v>0</v>
      </c>
      <c r="E46" s="60">
        <f t="shared" si="6"/>
        <v>0</v>
      </c>
      <c r="F46" s="78">
        <f>D46+B46</f>
        <v>0</v>
      </c>
      <c r="G46" s="62">
        <f>IF(ISBLANK(F46),"  ",IF(F76&gt;0,F46/F76,IF(F46&gt;0,1,0)))</f>
        <v>0</v>
      </c>
      <c r="H46" s="9">
        <f>HSCS!H46+HSCNO!H46+PBRC!H46+LSUAg!H46+SULaw!H46+SUAg!H46</f>
        <v>0</v>
      </c>
      <c r="I46" s="58">
        <f t="shared" si="7"/>
        <v>0</v>
      </c>
      <c r="J46" s="53">
        <f>HSCS!J46+HSCNO!J46+PBRC!J46+LSUAg!J46+SULaw!J46+SUAg!J46</f>
        <v>0</v>
      </c>
      <c r="K46" s="60">
        <f t="shared" si="8"/>
        <v>0</v>
      </c>
      <c r="L46" s="78">
        <f>J46+H46</f>
        <v>0</v>
      </c>
      <c r="M46" s="62">
        <f>IF(ISBLANK(L46),"  ",IF(L76&gt;0,L46/L76,IF(L46&gt;0,1,0)))</f>
        <v>0</v>
      </c>
      <c r="N46" s="220"/>
    </row>
    <row r="47" spans="1:14" s="202" customFormat="1" ht="45" x14ac:dyDescent="0.6">
      <c r="A47" s="230" t="s">
        <v>44</v>
      </c>
      <c r="B47" s="143">
        <f>B46+B45+B44+B43+B42</f>
        <v>0</v>
      </c>
      <c r="C47" s="80">
        <f t="shared" si="0"/>
        <v>0</v>
      </c>
      <c r="D47" s="144">
        <f>D46+D45+D44+D43+D42</f>
        <v>0</v>
      </c>
      <c r="E47" s="83">
        <f t="shared" si="6"/>
        <v>0</v>
      </c>
      <c r="F47" s="92">
        <f>F46+F45+F44+F43+F42</f>
        <v>0</v>
      </c>
      <c r="G47" s="82">
        <f>IF(ISBLANK(F47),"  ",IF(F76&gt;0,F47/F76,IF(F47&gt;0,1,0)))</f>
        <v>0</v>
      </c>
      <c r="H47" s="143">
        <f>H46+H45+H44+H43+H42</f>
        <v>0</v>
      </c>
      <c r="I47" s="80">
        <f t="shared" si="7"/>
        <v>0</v>
      </c>
      <c r="J47" s="144">
        <f>J46+J45+J44+J43+J42</f>
        <v>0</v>
      </c>
      <c r="K47" s="83">
        <f t="shared" si="8"/>
        <v>0</v>
      </c>
      <c r="L47" s="92">
        <f>L46+L45+L44+L43+L42</f>
        <v>0</v>
      </c>
      <c r="M47" s="82">
        <f>IF(ISBLANK(L47),"  ",IF(L76&gt;0,L47/L76,IF(L47&gt;0,1,0)))</f>
        <v>0</v>
      </c>
      <c r="N47" s="203"/>
    </row>
    <row r="48" spans="1:14" s="202" customFormat="1" ht="45" x14ac:dyDescent="0.6">
      <c r="A48" s="233" t="s">
        <v>45</v>
      </c>
      <c r="B48" s="133">
        <f>HSCS!B48+HSCNO!B48+PBRC!B48+LSUAg!B48+SULaw!B48+SUAg!B48</f>
        <v>0</v>
      </c>
      <c r="C48" s="80">
        <f t="shared" si="0"/>
        <v>0</v>
      </c>
      <c r="D48" s="142">
        <f>HSCS!D48+HSCNO!D48+PBRC!D48+LSUAg!D48+SULaw!D48+SUAg!D48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HSCS!H48+HSCNO!H48+PBRC!H48+LSUAg!H48+SULaw!H48+SUAg!H48</f>
        <v>0</v>
      </c>
      <c r="I48" s="80">
        <f t="shared" si="7"/>
        <v>0</v>
      </c>
      <c r="J48" s="142">
        <f>HSCS!J48+HSCNO!J48+PBRC!J48+LSUAg!J48+SULaw!J48+SUAg!J48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">
        <f>HSCS!B50+HSCNO!B50+PBRC!B50+LSUAg!B50+SULaw!B50+SUAg!B50</f>
        <v>70785856.379999995</v>
      </c>
      <c r="C50" s="52">
        <f t="shared" si="0"/>
        <v>0.99725251036491869</v>
      </c>
      <c r="D50" s="53">
        <f>HSCS!D50+HSCNO!D50+PBRC!D50+LSUAg!D50+SULaw!D50+SUAg!D50</f>
        <v>195019.22</v>
      </c>
      <c r="E50" s="54">
        <f t="shared" ref="E50:E67" si="9">IF(ISBLANK(D50),"  ",IF(F50&gt;0,D50/F50,IF(D50&gt;0,1,0)))</f>
        <v>2.7474896350813687E-3</v>
      </c>
      <c r="F50" s="101">
        <f t="shared" ref="F50:F55" si="10">D50+B50</f>
        <v>70980875.599999994</v>
      </c>
      <c r="G50" s="56">
        <f>IF(ISBLANK(F50),"  ",IF(F76&gt;0,F50/F76,IF(F50&gt;0,1,0)))</f>
        <v>6.6182300841365088E-2</v>
      </c>
      <c r="H50" s="9">
        <f>HSCS!H50+HSCNO!H50+PBRC!H50+LSUAg!H50+SULaw!H50+SUAg!H50</f>
        <v>72819629</v>
      </c>
      <c r="I50" s="52">
        <f t="shared" ref="I50:I67" si="11">IF(ISBLANK(H50),"  ",IF(L50&gt;0,H50/L50,IF(H50&gt;0,1,0)))</f>
        <v>1</v>
      </c>
      <c r="J50" s="53">
        <f>HSCS!J50+HSCNO!J50+PBRC!J50+LSUAg!J50+SULaw!J50+SUAg!J50</f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72819629</v>
      </c>
      <c r="M50" s="56">
        <f>IF(ISBLANK(L50),"  ",IF(L76&gt;0,L50/L76,IF(L50&gt;0,1,0)))</f>
        <v>7.1339198103631832E-2</v>
      </c>
      <c r="N50" s="220"/>
    </row>
    <row r="51" spans="1:14" s="200" customFormat="1" ht="44.25" x14ac:dyDescent="0.55000000000000004">
      <c r="A51" s="223" t="s">
        <v>48</v>
      </c>
      <c r="B51" s="9">
        <f>HSCS!B51+HSCNO!B51+PBRC!B51+LSUAg!B51+SULaw!B51+SUAg!B51</f>
        <v>7594834.1299999999</v>
      </c>
      <c r="C51" s="58">
        <f t="shared" si="0"/>
        <v>1</v>
      </c>
      <c r="D51" s="53">
        <f>HSCS!D51+HSCNO!D51+PBRC!D51+LSUAg!D51+SULaw!D51+SUAg!D51</f>
        <v>0</v>
      </c>
      <c r="E51" s="60">
        <f t="shared" si="9"/>
        <v>0</v>
      </c>
      <c r="F51" s="102">
        <f t="shared" si="10"/>
        <v>7594834.1299999999</v>
      </c>
      <c r="G51" s="62">
        <f>IF(ISBLANK(F51),"  ",IF(F76&gt;0,F51/F76,IF(F51&gt;0,1,0)))</f>
        <v>7.0813947134786732E-3</v>
      </c>
      <c r="H51" s="9">
        <f>HSCS!H51+HSCNO!H51+PBRC!H51+LSUAg!H51+SULaw!H51+SUAg!H51</f>
        <v>6421982</v>
      </c>
      <c r="I51" s="58">
        <f t="shared" si="11"/>
        <v>1</v>
      </c>
      <c r="J51" s="53">
        <f>HSCS!J51+HSCNO!J51+PBRC!J51+LSUAg!J51+SULaw!J51+SUAg!J51</f>
        <v>0</v>
      </c>
      <c r="K51" s="60">
        <f t="shared" si="12"/>
        <v>0</v>
      </c>
      <c r="L51" s="102">
        <f t="shared" si="13"/>
        <v>6421982</v>
      </c>
      <c r="M51" s="62">
        <f>IF(ISBLANK(L51),"  ",IF(L76&gt;0,L51/L76,IF(L51&gt;0,1,0)))</f>
        <v>6.2914224146343525E-3</v>
      </c>
      <c r="N51" s="220"/>
    </row>
    <row r="52" spans="1:14" s="200" customFormat="1" ht="44.25" x14ac:dyDescent="0.55000000000000004">
      <c r="A52" s="103" t="s">
        <v>49</v>
      </c>
      <c r="B52" s="9">
        <f>HSCS!B52+HSCNO!B52+PBRC!B52+LSUAg!B52+SULaw!B52+SUAg!B52</f>
        <v>887804.28</v>
      </c>
      <c r="C52" s="58">
        <f t="shared" si="0"/>
        <v>1</v>
      </c>
      <c r="D52" s="53">
        <f>HSCS!D52+HSCNO!D52+PBRC!D52+LSUAg!D52+SULaw!D52+SUAg!D52</f>
        <v>0</v>
      </c>
      <c r="E52" s="60">
        <f t="shared" si="9"/>
        <v>0</v>
      </c>
      <c r="F52" s="106">
        <f t="shared" si="10"/>
        <v>887804.28</v>
      </c>
      <c r="G52" s="62">
        <f>IF(ISBLANK(F52),"  ",IF(F76&gt;0,F52/F76,IF(F52&gt;0,1,0)))</f>
        <v>8.2778536402291917E-4</v>
      </c>
      <c r="H52" s="9">
        <f>HSCS!H52+HSCNO!H52+PBRC!H52+LSUAg!H52+SULaw!H52+SUAg!H52</f>
        <v>869442</v>
      </c>
      <c r="I52" s="58">
        <f t="shared" si="11"/>
        <v>1</v>
      </c>
      <c r="J52" s="53">
        <f>HSCS!J52+HSCNO!J52+PBRC!J52+LSUAg!J52+SULaw!J52+SUAg!J52</f>
        <v>0</v>
      </c>
      <c r="K52" s="60">
        <f t="shared" si="12"/>
        <v>0</v>
      </c>
      <c r="L52" s="106">
        <f t="shared" si="13"/>
        <v>869442</v>
      </c>
      <c r="M52" s="62">
        <f>IF(ISBLANK(L52),"  ",IF(L76&gt;0,L52/L76,IF(L52&gt;0,1,0)))</f>
        <v>8.5176615054737318E-4</v>
      </c>
      <c r="N52" s="220"/>
    </row>
    <row r="53" spans="1:14" s="200" customFormat="1" ht="44.25" x14ac:dyDescent="0.55000000000000004">
      <c r="A53" s="103" t="s">
        <v>50</v>
      </c>
      <c r="B53" s="9">
        <f>HSCS!B53+HSCNO!B53+PBRC!B53+LSUAg!B53+SULaw!B53+SUAg!B53</f>
        <v>1147441.7</v>
      </c>
      <c r="C53" s="58">
        <f t="shared" si="0"/>
        <v>7.2109087680861966E-2</v>
      </c>
      <c r="D53" s="53">
        <f>HSCS!D53+HSCNO!D53+PBRC!D53+LSUAg!D53+SULaw!D53+SUAg!D53</f>
        <v>0</v>
      </c>
      <c r="E53" s="60">
        <f t="shared" si="9"/>
        <v>0</v>
      </c>
      <c r="F53" s="9">
        <f>'ULS Summary'!F53-ULSBoard!F53+LSU!F53+LSUA!F53+LSUS!F53+SUBR!F53+SUNO!F53</f>
        <v>15912581.02</v>
      </c>
      <c r="G53" s="62">
        <f>IF(ISBLANK(F53),"  ",IF(F76&gt;0,F53/F76,IF(F53&gt;0,1,0)))</f>
        <v>1.4836830559304008E-2</v>
      </c>
      <c r="H53" s="9">
        <f>HSCS!H53+HSCNO!H53+PBRC!H53+LSUAg!H53+SULaw!H53+SUAg!H53</f>
        <v>1167387</v>
      </c>
      <c r="I53" s="58">
        <f t="shared" si="11"/>
        <v>7.2599086823417508E-2</v>
      </c>
      <c r="J53" s="53">
        <f>HSCS!J53+HSCNO!J53+PBRC!J53+LSUAg!J53+SULaw!J53+SUAg!J53</f>
        <v>0</v>
      </c>
      <c r="K53" s="60">
        <f t="shared" si="12"/>
        <v>0</v>
      </c>
      <c r="L53" s="9">
        <f>'ULS Summary'!L53-ULSBoard!L53+LSU!L53+LSUA!L53+LSUS!L53+SUBR!L53+SUNO!L53</f>
        <v>16079913</v>
      </c>
      <c r="M53" s="62">
        <f>IF(ISBLANK(L53),"  ",IF(L76&gt;0,L53/L76,IF(L53&gt;0,1,0)))</f>
        <v>1.5753006637759234E-2</v>
      </c>
      <c r="N53" s="220"/>
    </row>
    <row r="54" spans="1:14" s="200" customFormat="1" ht="44.25" x14ac:dyDescent="0.55000000000000004">
      <c r="A54" s="103" t="s">
        <v>51</v>
      </c>
      <c r="B54" s="9">
        <f>HSCS!B54+HSCNO!B54+PBRC!B54+LSUAg!B54+SULaw!B54+SUAg!B54</f>
        <v>0</v>
      </c>
      <c r="C54" s="58">
        <f>IF(ISBLANK(B54),"  ",IF(F54&gt;0,B54/F54,IF(B54&gt;0,1,0)))</f>
        <v>0</v>
      </c>
      <c r="D54" s="53">
        <f>HSCS!D54+HSCNO!D54+PBRC!D54+LSUAg!D54+SULaw!D54+SUAg!D54</f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9">
        <f>HSCS!H54+HSCNO!H54+PBRC!H54+LSUAg!H54+SULaw!H54+SUAg!H54</f>
        <v>0</v>
      </c>
      <c r="I54" s="58">
        <f>IF(ISBLANK(H54),"  ",IF(L54&gt;0,H54/L54,IF(H54&gt;0,1,0)))</f>
        <v>0</v>
      </c>
      <c r="J54" s="53">
        <f>HSCS!J54+HSCNO!J54+PBRC!J54+LSUAg!J54+SULaw!J54+SUAg!J54</f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9">
        <f>HSCS!B55+HSCNO!B55+PBRC!B55+LSUAg!B55+SULaw!B55+SUAg!B55</f>
        <v>688246.73</v>
      </c>
      <c r="C55" s="58">
        <f t="shared" si="0"/>
        <v>0.25097046354419272</v>
      </c>
      <c r="D55" s="53">
        <f>HSCS!D55+HSCNO!D55+PBRC!D55+LSUAg!D55+SULaw!D55+SUAg!D55</f>
        <v>2054094.82</v>
      </c>
      <c r="E55" s="60">
        <f t="shared" si="9"/>
        <v>0.74902953645580739</v>
      </c>
      <c r="F55" s="102">
        <f t="shared" si="10"/>
        <v>2742341.55</v>
      </c>
      <c r="G55" s="62">
        <f>IF(ISBLANK(F55),"  ",IF(F76&gt;0,F55/F76,IF(F55&gt;0,1,0)))</f>
        <v>2.5569489237446861E-3</v>
      </c>
      <c r="H55" s="9">
        <f>HSCS!H55+HSCNO!H55+PBRC!H55+LSUAg!H55+SULaw!H55+SUAg!H55</f>
        <v>1117791</v>
      </c>
      <c r="I55" s="58">
        <f t="shared" si="11"/>
        <v>0.3506372879314304</v>
      </c>
      <c r="J55" s="53">
        <f>HSCS!J55+HSCNO!J55+PBRC!J55+LSUAg!J55+SULaw!J55+SUAg!J55</f>
        <v>2070093</v>
      </c>
      <c r="K55" s="60">
        <f t="shared" si="12"/>
        <v>0.64936271206856966</v>
      </c>
      <c r="L55" s="102">
        <f t="shared" si="13"/>
        <v>3187884</v>
      </c>
      <c r="M55" s="62">
        <f>IF(ISBLANK(L55),"  ",IF(L76&gt;0,L55/L76,IF(L55&gt;0,1,0)))</f>
        <v>3.1230739751145703E-3</v>
      </c>
      <c r="N55" s="220"/>
    </row>
    <row r="56" spans="1:14" s="202" customFormat="1" ht="45" x14ac:dyDescent="0.6">
      <c r="A56" s="233" t="s">
        <v>53</v>
      </c>
      <c r="B56" s="143">
        <f>B55+B53+B52+B51+B50</f>
        <v>81104183.219999999</v>
      </c>
      <c r="C56" s="80">
        <f t="shared" si="0"/>
        <v>0.82659473639158954</v>
      </c>
      <c r="D56" s="144">
        <f>D55+D53+D52+D51+D50</f>
        <v>2249114.04</v>
      </c>
      <c r="E56" s="83">
        <f t="shared" si="9"/>
        <v>2.2922440658399656E-2</v>
      </c>
      <c r="F56" s="107">
        <f>F55+F53+F52+F51+F50+F54</f>
        <v>98118436.579999998</v>
      </c>
      <c r="G56" s="82">
        <f>IF(ISBLANK(F56),"  ",IF(F76&gt;0,F56/F76,IF(F56&gt;0,1,0)))</f>
        <v>9.1485260401915389E-2</v>
      </c>
      <c r="H56" s="143">
        <f>H55+H53+H52+H51+H50</f>
        <v>82396231</v>
      </c>
      <c r="I56" s="80">
        <f t="shared" si="11"/>
        <v>0.97549209078875032</v>
      </c>
      <c r="J56" s="144">
        <f>J55+J53+J52+J51+J50</f>
        <v>2070093</v>
      </c>
      <c r="K56" s="83">
        <f t="shared" si="12"/>
        <v>2.4507909211249682E-2</v>
      </c>
      <c r="L56" s="102">
        <f t="shared" si="13"/>
        <v>84466324</v>
      </c>
      <c r="M56" s="82">
        <f>IF(ISBLANK(L56),"  ",IF(L76&gt;0,L56/L76,IF(L56&gt;0,1,0)))</f>
        <v>8.2749114540552685E-2</v>
      </c>
      <c r="N56" s="203"/>
    </row>
    <row r="57" spans="1:14" s="200" customFormat="1" ht="44.25" x14ac:dyDescent="0.55000000000000004">
      <c r="A57" s="51" t="s">
        <v>54</v>
      </c>
      <c r="B57" s="9">
        <f>HSCS!B57+HSCNO!B57+PBRC!B57+LSUAg!B57+SULaw!B57+SUAg!B57</f>
        <v>0</v>
      </c>
      <c r="C57" s="58">
        <f t="shared" si="0"/>
        <v>0</v>
      </c>
      <c r="D57" s="53">
        <f>HSCS!D57+HSCNO!D57+PBRC!D57+LSUAg!D57+SULaw!D57+SUAg!D57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HSCS!H57+HSCNO!H57+PBRC!H57+LSUAg!H57+SULaw!H57+SUAg!H57</f>
        <v>0</v>
      </c>
      <c r="I57" s="58">
        <f t="shared" si="11"/>
        <v>0</v>
      </c>
      <c r="J57" s="53">
        <f>HSCS!J57+HSCNO!J57+PBRC!J57+LSUAg!J57+SULaw!J57+SUAg!J57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9">
        <f>HSCS!B58+HSCNO!B58+PBRC!B58+LSUAg!B58+SULaw!B58+SUAg!B58</f>
        <v>0</v>
      </c>
      <c r="C58" s="58">
        <f t="shared" si="0"/>
        <v>0</v>
      </c>
      <c r="D58" s="53">
        <f>HSCS!D58+HSCNO!D58+PBRC!D58+LSUAg!D58+SULaw!D58+SUAg!D58</f>
        <v>9648255</v>
      </c>
      <c r="E58" s="60">
        <f t="shared" si="9"/>
        <v>1</v>
      </c>
      <c r="F58" s="44">
        <f t="shared" si="14"/>
        <v>9648255</v>
      </c>
      <c r="G58" s="62">
        <f>IF(ISBLANK(F58),"  ",IF(F76&gt;0,F58/F76,IF(F58&gt;0,1,0)))</f>
        <v>8.9959965921328402E-3</v>
      </c>
      <c r="H58" s="9">
        <f>HSCS!H58+HSCNO!H58+PBRC!H58+LSUAg!H58+SULaw!H58+SUAg!H58</f>
        <v>0</v>
      </c>
      <c r="I58" s="58">
        <f t="shared" si="11"/>
        <v>0</v>
      </c>
      <c r="J58" s="53">
        <f>HSCS!J58+HSCNO!J58+PBRC!J58+LSUAg!J58+SULaw!J58+SUAg!J58</f>
        <v>7418000</v>
      </c>
      <c r="K58" s="60">
        <f t="shared" si="12"/>
        <v>1</v>
      </c>
      <c r="L58" s="44">
        <f t="shared" si="13"/>
        <v>7418000</v>
      </c>
      <c r="M58" s="62">
        <f>IF(ISBLANK(L58),"  ",IF(L76&gt;0,L58/L76,IF(L58&gt;0,1,0)))</f>
        <v>7.2671912614762279E-3</v>
      </c>
      <c r="N58" s="220"/>
    </row>
    <row r="59" spans="1:14" s="200" customFormat="1" ht="44.25" x14ac:dyDescent="0.55000000000000004">
      <c r="A59" s="89" t="s">
        <v>56</v>
      </c>
      <c r="B59" s="9">
        <f>HSCS!B59+HSCNO!B59+PBRC!B59+LSUAg!B59+SULaw!B59+SUAg!B59</f>
        <v>6471547</v>
      </c>
      <c r="C59" s="58">
        <f t="shared" si="0"/>
        <v>8.007237158487443E-2</v>
      </c>
      <c r="D59" s="53">
        <f>HSCS!D59+HSCNO!D59+PBRC!D59+LSUAg!D59+SULaw!D59+SUAg!D59</f>
        <v>74349676</v>
      </c>
      <c r="E59" s="60">
        <f t="shared" si="9"/>
        <v>0.91992762841512554</v>
      </c>
      <c r="F59" s="44">
        <f t="shared" si="14"/>
        <v>80821223</v>
      </c>
      <c r="G59" s="62">
        <f>IF(ISBLANK(F59),"  ",IF(F76&gt;0,F59/F76,IF(F59&gt;0,1,0)))</f>
        <v>7.5357403663150302E-2</v>
      </c>
      <c r="H59" s="9">
        <f>HSCS!H59+HSCNO!H59+PBRC!H59+LSUAg!H59+SULaw!H59+SUAg!H59</f>
        <v>6335539</v>
      </c>
      <c r="I59" s="58">
        <f t="shared" si="11"/>
        <v>8.124529841654908E-2</v>
      </c>
      <c r="J59" s="53">
        <f>HSCS!J59+HSCNO!J59+PBRC!J59+LSUAg!J59+SULaw!J59+SUAg!J59</f>
        <v>71644838</v>
      </c>
      <c r="K59" s="60">
        <f t="shared" si="12"/>
        <v>0.91875470158345096</v>
      </c>
      <c r="L59" s="44">
        <f t="shared" si="13"/>
        <v>77980377</v>
      </c>
      <c r="M59" s="62">
        <f>IF(ISBLANK(L59),"  ",IF(L76&gt;0,L59/L76,IF(L59&gt;0,1,0)))</f>
        <v>7.6395027541253949E-2</v>
      </c>
      <c r="N59" s="220"/>
    </row>
    <row r="60" spans="1:14" s="200" customFormat="1" ht="44.25" x14ac:dyDescent="0.55000000000000004">
      <c r="A60" s="231" t="s">
        <v>57</v>
      </c>
      <c r="B60" s="9">
        <f>HSCS!B60+HSCNO!B60+PBRC!B60+LSUAg!B60+SULaw!B60+SUAg!B60</f>
        <v>0</v>
      </c>
      <c r="C60" s="58">
        <f t="shared" si="0"/>
        <v>0</v>
      </c>
      <c r="D60" s="53">
        <f>HSCS!D60+HSCNO!D60+PBRC!D60+LSUAg!D60+SULaw!D60+SUAg!D60</f>
        <v>40694666.510000005</v>
      </c>
      <c r="E60" s="60">
        <f t="shared" si="9"/>
        <v>1</v>
      </c>
      <c r="F60" s="78">
        <f t="shared" si="14"/>
        <v>40694666.510000005</v>
      </c>
      <c r="G60" s="62">
        <f>IF(ISBLANK(F60),"  ",IF(F76&gt;0,F60/F76,IF(F60&gt;0,1,0)))</f>
        <v>3.7943553652131132E-2</v>
      </c>
      <c r="H60" s="9">
        <f>HSCS!H60+HSCNO!H60+PBRC!H60+LSUAg!H60+SULaw!H60+SUAg!H60</f>
        <v>0</v>
      </c>
      <c r="I60" s="58">
        <f t="shared" si="11"/>
        <v>0</v>
      </c>
      <c r="J60" s="53">
        <f>HSCS!J60+HSCNO!J60+PBRC!J60+LSUAg!J60+SULaw!J60+SUAg!J60</f>
        <v>32533446</v>
      </c>
      <c r="K60" s="60">
        <f t="shared" si="12"/>
        <v>1</v>
      </c>
      <c r="L60" s="78">
        <f t="shared" si="13"/>
        <v>32533446</v>
      </c>
      <c r="M60" s="62">
        <f>IF(ISBLANK(L60),"  ",IF(L76&gt;0,L60/L76,IF(L60&gt;0,1,0)))</f>
        <v>3.1872037540699477E-2</v>
      </c>
      <c r="N60" s="220"/>
    </row>
    <row r="61" spans="1:14" s="200" customFormat="1" ht="44.25" x14ac:dyDescent="0.55000000000000004">
      <c r="A61" s="112" t="s">
        <v>58</v>
      </c>
      <c r="B61" s="9">
        <f>HSCS!B61+HSCNO!B61+PBRC!B61+LSUAg!B61+SULaw!B61+SUAg!B61</f>
        <v>0</v>
      </c>
      <c r="C61" s="58">
        <f t="shared" si="0"/>
        <v>0</v>
      </c>
      <c r="D61" s="53">
        <f>HSCS!D61+HSCNO!D61+PBRC!D61+LSUAg!D61+SULaw!D61+SUAg!D61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9">
        <f>HSCS!H61+HSCNO!H61+PBRC!H61+LSUAg!H61+SULaw!H61+SUAg!H61</f>
        <v>0</v>
      </c>
      <c r="I61" s="58">
        <f t="shared" si="11"/>
        <v>0</v>
      </c>
      <c r="J61" s="53">
        <f>HSCS!J61+HSCNO!J61+PBRC!J61+LSUAg!J61+SULaw!J61+SUAg!J61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9">
        <f>HSCS!B62+HSCNO!B62+PBRC!B62+LSUAg!B62+SULaw!B62+SUAg!B62</f>
        <v>0</v>
      </c>
      <c r="C62" s="58">
        <f t="shared" si="0"/>
        <v>0</v>
      </c>
      <c r="D62" s="53">
        <f>HSCS!D62+HSCNO!D62+PBRC!D62+LSUAg!D62+SULaw!D62+SUAg!D62</f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9">
        <f>HSCS!H62+HSCNO!H62+PBRC!H62+LSUAg!H62+SULaw!H62+SUAg!H62</f>
        <v>0</v>
      </c>
      <c r="I62" s="58">
        <f t="shared" si="11"/>
        <v>0</v>
      </c>
      <c r="J62" s="53">
        <f>HSCS!J62+HSCNO!J62+PBRC!J62+LSUAg!J62+SULaw!J62+SUAg!J62</f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9">
        <f>HSCS!B63+HSCNO!B63+PBRC!B63+LSUAg!B63+SULaw!B63+SUAg!B63</f>
        <v>0</v>
      </c>
      <c r="C63" s="58">
        <f t="shared" si="0"/>
        <v>0</v>
      </c>
      <c r="D63" s="53">
        <f>HSCS!D63+HSCNO!D63+PBRC!D63+LSUAg!D63+SULaw!D63+SUAg!D63</f>
        <v>20228900.789999999</v>
      </c>
      <c r="E63" s="60">
        <f t="shared" si="9"/>
        <v>1</v>
      </c>
      <c r="F63" s="44">
        <f t="shared" si="14"/>
        <v>20228900.789999999</v>
      </c>
      <c r="G63" s="62">
        <f>IF(ISBLANK(F63),"  ",IF(F76&gt;0,F63/F76,IF(F63&gt;0,1,0)))</f>
        <v>1.886135084214019E-2</v>
      </c>
      <c r="H63" s="9">
        <f>HSCS!H63+HSCNO!H63+PBRC!H63+LSUAg!H63+SULaw!H63+SUAg!H63</f>
        <v>0</v>
      </c>
      <c r="I63" s="58">
        <f t="shared" si="11"/>
        <v>0</v>
      </c>
      <c r="J63" s="53">
        <f>HSCS!J63+HSCNO!J63+PBRC!J63+LSUAg!J63+SULaw!J63+SUAg!J63</f>
        <v>20190210</v>
      </c>
      <c r="K63" s="60">
        <f t="shared" si="12"/>
        <v>1</v>
      </c>
      <c r="L63" s="44">
        <f t="shared" si="13"/>
        <v>20190210</v>
      </c>
      <c r="M63" s="62">
        <f>IF(ISBLANK(L63),"  ",IF(L76&gt;0,L63/L76,IF(L63&gt;0,1,0)))</f>
        <v>1.9779740857289022E-2</v>
      </c>
      <c r="N63" s="220"/>
    </row>
    <row r="64" spans="1:14" s="200" customFormat="1" ht="44.25" x14ac:dyDescent="0.55000000000000004">
      <c r="A64" s="113" t="s">
        <v>61</v>
      </c>
      <c r="B64" s="9">
        <f>HSCS!B64+HSCNO!B64+PBRC!B64+LSUAg!B64+SULaw!B64+SUAg!B64</f>
        <v>0</v>
      </c>
      <c r="C64" s="58">
        <f t="shared" si="0"/>
        <v>0</v>
      </c>
      <c r="D64" s="53">
        <f>HSCS!D64+HSCNO!D64+PBRC!D64+LSUAg!D64+SULaw!D64+SUAg!D64</f>
        <v>2976858.8600000003</v>
      </c>
      <c r="E64" s="60">
        <f t="shared" si="9"/>
        <v>1</v>
      </c>
      <c r="F64" s="44">
        <f t="shared" si="14"/>
        <v>2976858.8600000003</v>
      </c>
      <c r="G64" s="62">
        <f>IF(ISBLANK(F64),"  ",IF(F76&gt;0,F64/F76,IF(F64&gt;0,1,0)))</f>
        <v>2.7756119795569719E-3</v>
      </c>
      <c r="H64" s="9">
        <f>HSCS!H64+HSCNO!H64+PBRC!H64+LSUAg!H64+SULaw!H64+SUAg!H64</f>
        <v>0</v>
      </c>
      <c r="I64" s="58">
        <f t="shared" si="11"/>
        <v>0</v>
      </c>
      <c r="J64" s="53">
        <f>HSCS!J64+HSCNO!J64+PBRC!J64+LSUAg!J64+SULaw!J64+SUAg!J64</f>
        <v>2130314</v>
      </c>
      <c r="K64" s="60">
        <f t="shared" si="12"/>
        <v>1</v>
      </c>
      <c r="L64" s="44">
        <f t="shared" si="13"/>
        <v>2130314</v>
      </c>
      <c r="M64" s="62">
        <f>IF(ISBLANK(L64),"  ",IF(L76&gt;0,L64/L76,IF(L64&gt;0,1,0)))</f>
        <v>2.0870044870585696E-3</v>
      </c>
      <c r="N64" s="220"/>
    </row>
    <row r="65" spans="1:14" s="200" customFormat="1" ht="44.25" x14ac:dyDescent="0.55000000000000004">
      <c r="A65" s="89" t="s">
        <v>62</v>
      </c>
      <c r="B65" s="9">
        <f>HSCS!B65+HSCNO!B65+PBRC!B65+LSUAg!B65+SULaw!B65+SUAg!B65</f>
        <v>0</v>
      </c>
      <c r="C65" s="58">
        <f t="shared" si="0"/>
        <v>0</v>
      </c>
      <c r="D65" s="53">
        <f>HSCS!D65+HSCNO!D65+PBRC!D65+LSUAg!D65+SULaw!D65+SUAg!D65</f>
        <v>402264751.23000002</v>
      </c>
      <c r="E65" s="60">
        <f t="shared" si="9"/>
        <v>1</v>
      </c>
      <c r="F65" s="44">
        <f t="shared" si="14"/>
        <v>402264751.23000002</v>
      </c>
      <c r="G65" s="62">
        <f>IF(ISBLANK(F65),"  ",IF(F76&gt;0,F65/F76,IF(F65&gt;0,1,0)))</f>
        <v>0.37507013767777125</v>
      </c>
      <c r="H65" s="9">
        <f>HSCS!H65+HSCNO!H65+PBRC!H65+LSUAg!H65+SULaw!H65+SUAg!H65</f>
        <v>0</v>
      </c>
      <c r="I65" s="58">
        <f t="shared" si="11"/>
        <v>0</v>
      </c>
      <c r="J65" s="53">
        <f>HSCS!J65+HSCNO!J65+PBRC!J65+LSUAg!J65+SULaw!J65+SUAg!J65</f>
        <v>391920876</v>
      </c>
      <c r="K65" s="60">
        <f t="shared" si="12"/>
        <v>1</v>
      </c>
      <c r="L65" s="44">
        <f t="shared" si="13"/>
        <v>391920876</v>
      </c>
      <c r="M65" s="62">
        <f>IF(ISBLANK(L65),"  ",IF(L76&gt;0,L65/L76,IF(L65&gt;0,1,0)))</f>
        <v>0.3839530824019019</v>
      </c>
      <c r="N65" s="220"/>
    </row>
    <row r="66" spans="1:14" s="200" customFormat="1" ht="44.25" x14ac:dyDescent="0.55000000000000004">
      <c r="A66" s="231" t="s">
        <v>63</v>
      </c>
      <c r="B66" s="9">
        <f>HSCS!B66+HSCNO!B66+PBRC!B66+LSUAg!B66+SULaw!B66+SUAg!B66</f>
        <v>1986486.47</v>
      </c>
      <c r="C66" s="58">
        <f t="shared" si="0"/>
        <v>4.0587983871175445E-2</v>
      </c>
      <c r="D66" s="53">
        <f>HSCS!D66+HSCNO!D66+PBRC!D66+LSUAg!D66+SULaw!D66+SUAg!D66</f>
        <v>46956236.979999997</v>
      </c>
      <c r="E66" s="60">
        <f t="shared" si="9"/>
        <v>0.95941201612882454</v>
      </c>
      <c r="F66" s="44">
        <f t="shared" si="14"/>
        <v>48942723.449999996</v>
      </c>
      <c r="G66" s="62">
        <f>IF(ISBLANK(F66),"  ",IF(F76&gt;0,F66/F76,IF(F66&gt;0,1,0)))</f>
        <v>4.5634010851278287E-2</v>
      </c>
      <c r="H66" s="9">
        <f>HSCS!H66+HSCNO!H66+PBRC!H66+LSUAg!H66+SULaw!H66+SUAg!H66</f>
        <v>7593789</v>
      </c>
      <c r="I66" s="58">
        <f t="shared" si="11"/>
        <v>0.14909364780388515</v>
      </c>
      <c r="J66" s="53">
        <f>HSCS!J66+HSCNO!J66+PBRC!J66+LSUAg!J66+SULaw!J66+SUAg!J66</f>
        <v>43339226</v>
      </c>
      <c r="K66" s="60">
        <f t="shared" si="12"/>
        <v>0.85090635219611488</v>
      </c>
      <c r="L66" s="44">
        <f t="shared" si="13"/>
        <v>50933015</v>
      </c>
      <c r="M66" s="62">
        <f>IF(ISBLANK(L66),"  ",IF(L76&gt;0,L66/L76,IF(L66&gt;0,1,0)))</f>
        <v>4.9897541322275224E-2</v>
      </c>
      <c r="N66" s="220"/>
    </row>
    <row r="67" spans="1:14" s="202" customFormat="1" ht="45" x14ac:dyDescent="0.6">
      <c r="A67" s="235" t="s">
        <v>64</v>
      </c>
      <c r="B67" s="232">
        <f>B66+B65+B64+B63+B62+B61+B60+B59+B58+B57+B56</f>
        <v>89562216.689999998</v>
      </c>
      <c r="C67" s="80">
        <f t="shared" si="0"/>
        <v>0.12727405041700424</v>
      </c>
      <c r="D67" s="91">
        <f>D66+D65+D64+D63+D62+D61+D60+D59+D58+D57+D56</f>
        <v>599368459.41000009</v>
      </c>
      <c r="E67" s="83">
        <f t="shared" si="9"/>
        <v>0.85174367429237541</v>
      </c>
      <c r="F67" s="232">
        <f>F66+F65+F64+F63+F62+F61+F60+F59+F58+F57+F56</f>
        <v>703695815.42000008</v>
      </c>
      <c r="G67" s="82">
        <f>IF(ISBLANK(F67),"  ",IF(F76&gt;0,F67/F76,IF(F67&gt;0,1,0)))</f>
        <v>0.65612332566007636</v>
      </c>
      <c r="H67" s="232">
        <f>H66+H65+H64+H63+H62+H61+H60+H59+H58+H57+H56</f>
        <v>96325559</v>
      </c>
      <c r="I67" s="80">
        <f t="shared" si="11"/>
        <v>0.14429226796172609</v>
      </c>
      <c r="J67" s="91">
        <f>J66+J65+J64+J63+J62+J61+J60+J59+J58+J57+J56</f>
        <v>571247003</v>
      </c>
      <c r="K67" s="83">
        <f t="shared" si="12"/>
        <v>0.85570773203827388</v>
      </c>
      <c r="L67" s="232">
        <f>L66+L65+L64+L63+L62+L61+L60+L59+L58+L57+L56</f>
        <v>667572562</v>
      </c>
      <c r="M67" s="82">
        <f>IF(ISBLANK(L67),"  ",IF(L76&gt;0,L67/L76,IF(L67&gt;0,1,0)))</f>
        <v>0.65400073995250707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9">
        <f>HSCS!B69+HSCNO!B69+PBRC!B69+LSUAg!B69+SULaw!B69+SUAg!B69</f>
        <v>3654209</v>
      </c>
      <c r="C69" s="52">
        <f t="shared" si="0"/>
        <v>1</v>
      </c>
      <c r="D69" s="53">
        <f>HSCS!D69+HSCNO!D69+PBRC!D69+LSUAg!D69+SULaw!D69+SUAg!D69</f>
        <v>0</v>
      </c>
      <c r="E69" s="54">
        <f>IF(ISBLANK(D69),"  ",IF(F69&gt;0,D69/F69,IF(D69&gt;0,1,0)))</f>
        <v>0</v>
      </c>
      <c r="F69" s="67">
        <f>D69+B69</f>
        <v>3654209</v>
      </c>
      <c r="G69" s="56">
        <f>IF(ISBLANK(F69),"  ",IF(F76&gt;0,F69/F76,IF(F69&gt;0,1,0)))</f>
        <v>3.4071706967675661E-3</v>
      </c>
      <c r="H69" s="9">
        <f>HSCS!H69+HSCNO!H69+PBRC!H69+LSUAg!H69+SULaw!H69+SUAg!H69</f>
        <v>3654209</v>
      </c>
      <c r="I69" s="52">
        <f>IF(ISBLANK(H69),"  ",IF(L69&gt;0,H69/L69,IF(H69&gt;0,1,0)))</f>
        <v>1</v>
      </c>
      <c r="J69" s="53">
        <f>HSCS!J69+HSCNO!J69+PBRC!J69+LSUAg!J69+SULaw!J69+SUAg!J69</f>
        <v>0</v>
      </c>
      <c r="K69" s="54">
        <f>IF(ISBLANK(J69),"  ",IF(L69&gt;0,J69/L69,IF(J69&gt;0,1,0)))</f>
        <v>0</v>
      </c>
      <c r="L69" s="67">
        <f>J69+H69</f>
        <v>3654209</v>
      </c>
      <c r="M69" s="56">
        <f>IF(ISBLANK(L69),"  ",IF(L76&gt;0,L69/L76,IF(L69&gt;0,1,0)))</f>
        <v>3.5799185376661881E-3</v>
      </c>
    </row>
    <row r="70" spans="1:14" s="200" customFormat="1" ht="44.25" x14ac:dyDescent="0.55000000000000004">
      <c r="A70" s="223" t="s">
        <v>67</v>
      </c>
      <c r="B70" s="9">
        <f>HSCS!B70+HSCNO!B70+PBRC!B70+LSUAg!B70+SULaw!B70+SUAg!B70</f>
        <v>0</v>
      </c>
      <c r="C70" s="58">
        <f t="shared" si="0"/>
        <v>0</v>
      </c>
      <c r="D70" s="53">
        <f>HSCS!D70+HSCNO!D70+PBRC!D70+LSUAg!D70+SULaw!D70+SUAg!D70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HSCS!H70+HSCNO!H70+PBRC!H70+LSUAg!H70+SULaw!H70+SUAg!H70</f>
        <v>0</v>
      </c>
      <c r="I70" s="58">
        <f>IF(ISBLANK(H70),"  ",IF(L70&gt;0,H70/L70,IF(H70&gt;0,1,0)))</f>
        <v>0</v>
      </c>
      <c r="J70" s="53">
        <f>HSCS!J70+HSCNO!J70+PBRC!J70+LSUAg!J70+SULaw!J70+SUAg!J70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9">
        <f>HSCS!B72+HSCNO!B72+PBRC!B72+LSUAg!B72+SULaw!B72+SUAg!B72</f>
        <v>0</v>
      </c>
      <c r="C72" s="52">
        <f t="shared" si="0"/>
        <v>0</v>
      </c>
      <c r="D72" s="53">
        <f>HSCS!D72+HSCNO!D72+PBRC!D72+LSUAg!D72+SULaw!D72+SUAg!D72</f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9">
        <f>HSCS!H72+HSCNO!H72+PBRC!H72+LSUAg!H72+SULaw!H72+SUAg!H72</f>
        <v>0</v>
      </c>
      <c r="I72" s="52">
        <f>IF(ISBLANK(H72),"  ",IF(L72&gt;0,H72/L72,IF(H72&gt;0,1,0)))</f>
        <v>0</v>
      </c>
      <c r="J72" s="53">
        <f>HSCS!J72+HSCNO!J72+PBRC!J72+LSUAg!J72+SULaw!J72+SUAg!J72</f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9">
        <f>HSCS!B73+HSCNO!B73+PBRC!B73+LSUAg!B73+SULaw!B73+SUAg!B73</f>
        <v>9784823</v>
      </c>
      <c r="C73" s="58">
        <f t="shared" si="0"/>
        <v>0.11570031974354056</v>
      </c>
      <c r="D73" s="53">
        <f>HSCS!D73+HSCNO!D73+PBRC!D73+LSUAg!D73+SULaw!D73+SUAg!D73</f>
        <v>74785582.870000005</v>
      </c>
      <c r="E73" s="60">
        <f>IF(ISBLANK(D73),"  ",IF(F73&gt;0,D73/F73,IF(D73&gt;0,1,0)))</f>
        <v>0.88429968025645944</v>
      </c>
      <c r="F73" s="44">
        <f>D73+B73</f>
        <v>84570405.870000005</v>
      </c>
      <c r="G73" s="62">
        <f>IF(ISBLANK(F73),"  ",IF(F76&gt;0,F73/F76,IF(F73&gt;0,1,0)))</f>
        <v>7.8853127638294301E-2</v>
      </c>
      <c r="H73" s="9">
        <f>HSCS!H73+HSCNO!H73+PBRC!H73+LSUAg!H73+SULaw!H73+SUAg!H73</f>
        <v>13018275</v>
      </c>
      <c r="I73" s="58">
        <f>IF(ISBLANK(H73),"  ",IF(L73&gt;0,H73/L73,IF(H73&gt;0,1,0)))</f>
        <v>0.14987742960825598</v>
      </c>
      <c r="J73" s="53">
        <f>HSCS!J73+HSCNO!J73+PBRC!J73+LSUAg!J73+SULaw!J73+SUAg!J73</f>
        <v>73841201</v>
      </c>
      <c r="K73" s="60">
        <f>IF(ISBLANK(J73),"  ",IF(L73&gt;0,J73/L73,IF(J73&gt;0,1,0)))</f>
        <v>0.85012257039174399</v>
      </c>
      <c r="L73" s="44">
        <f>J73+H73</f>
        <v>86859476</v>
      </c>
      <c r="M73" s="62">
        <f>IF(ISBLANK(L73),"  ",IF(L76&gt;0,L73/L76,IF(L73&gt;0,1,0)))</f>
        <v>8.5093613502777582E-2</v>
      </c>
    </row>
    <row r="74" spans="1:14" s="202" customFormat="1" ht="45" x14ac:dyDescent="0.6">
      <c r="A74" s="230" t="s">
        <v>71</v>
      </c>
      <c r="B74" s="117">
        <f>B73+B72+B70+B69</f>
        <v>13439032</v>
      </c>
      <c r="C74" s="80">
        <f t="shared" si="0"/>
        <v>0.1523274657509423</v>
      </c>
      <c r="D74" s="95">
        <f>D73+D72+D70+D69</f>
        <v>74785582.870000005</v>
      </c>
      <c r="E74" s="83">
        <f>IF(ISBLANK(D74),"  ",IF(F74&gt;0,D74/F74,IF(D74&gt;0,1,0)))</f>
        <v>0.84767253424905775</v>
      </c>
      <c r="F74" s="118">
        <f>F73+F72+F71+F70+F69</f>
        <v>88224614.870000005</v>
      </c>
      <c r="G74" s="82">
        <f>IF(ISBLANK(F74),"  ",IF(F76&gt;0,F74/F76,IF(F74&gt;0,1,0)))</f>
        <v>8.2260298335061863E-2</v>
      </c>
      <c r="H74" s="117">
        <f>H73+H72+H70+H69</f>
        <v>16672484</v>
      </c>
      <c r="I74" s="80">
        <f>IF(ISBLANK(H74),"  ",IF(L74&gt;0,H74/L74,IF(H74&gt;0,1,0)))</f>
        <v>0.18419848888043835</v>
      </c>
      <c r="J74" s="95">
        <f>J73+J72+J70+J69</f>
        <v>73841201</v>
      </c>
      <c r="K74" s="83">
        <f>IF(ISBLANK(J74),"  ",IF(L74&gt;0,J74/L74,IF(J74&gt;0,1,0)))</f>
        <v>0.81580151111956167</v>
      </c>
      <c r="L74" s="118">
        <f>L73+L72+L71+L70+L69</f>
        <v>90513685</v>
      </c>
      <c r="M74" s="82">
        <f>IF(ISBLANK(L74),"  ",IF(L76&gt;0,L74/L76,IF(L74&gt;0,1,0)))</f>
        <v>8.8673532040443773E-2</v>
      </c>
    </row>
    <row r="75" spans="1:14" s="202" customFormat="1" ht="45" x14ac:dyDescent="0.6">
      <c r="A75" s="230" t="s">
        <v>72</v>
      </c>
      <c r="B75" s="133">
        <f>HSCS!B75+HSCNO!B75+PBRC!B75+LSUAg!B75+SULaw!B75+SUAg!B75</f>
        <v>0</v>
      </c>
      <c r="C75" s="80">
        <f>IF(ISBLANK(B75),"  ",IF(F75&gt;0,B75/F75,IF(B75&gt;0,1,0)))</f>
        <v>0</v>
      </c>
      <c r="D75" s="142">
        <f>HSCS!D75+HSCNO!D75+PBRC!D75+LSUAg!D75+SULaw!D75+SUAg!D75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HSCS!H75+HSCNO!H75+PBRC!H75+LSUAg!H75+SULaw!H75+SUAg!H75</f>
        <v>0</v>
      </c>
      <c r="I75" s="80">
        <f>IF(ISBLANK(H75),"  ",IF(L75&gt;0,H75/L75,IF(H75&gt;0,1,0)))</f>
        <v>0</v>
      </c>
      <c r="J75" s="142">
        <f>HSCS!J75+HSCNO!J75+PBRC!J75+LSUAg!J75+SULaw!J75+SUAg!J75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f>B74+B67+B47+B40+B48+B75</f>
        <v>383586226.91000003</v>
      </c>
      <c r="C76" s="122">
        <f t="shared" si="0"/>
        <v>0.35765435201199125</v>
      </c>
      <c r="D76" s="121">
        <f>D74+D67+D47+D40+D48+D75</f>
        <v>674154042.28000009</v>
      </c>
      <c r="E76" s="123">
        <f>IF(ISBLANK(D76),"  ",IF(F76&gt;0,D76/F76,IF(D76&gt;0,1,0)))</f>
        <v>0.62857868774441172</v>
      </c>
      <c r="F76" s="121">
        <f>F74+F67+F47+F40+F48+F75</f>
        <v>1072505408.5100001</v>
      </c>
      <c r="G76" s="124">
        <f>IF(ISBLANK(F76),"  ",IF(F76&gt;0,F76/F76,IF(F76&gt;0,1,0)))</f>
        <v>1</v>
      </c>
      <c r="H76" s="121">
        <f>H74+H67+H47+H40+H48+H75</f>
        <v>375663794</v>
      </c>
      <c r="I76" s="122">
        <f>IF(ISBLANK(H76),"  ",IF(L76&gt;0,H76/L76,IF(H76&gt;0,1,0)))</f>
        <v>0.36802650862898434</v>
      </c>
      <c r="J76" s="121">
        <f>J74+J67+J47+J40+J48+J75</f>
        <v>645088204</v>
      </c>
      <c r="K76" s="123">
        <f>IF(ISBLANK(J76),"  ",IF(L76&gt;0,J76/L76,IF(J76&gt;0,1,0)))</f>
        <v>0.63197349137101566</v>
      </c>
      <c r="L76" s="121">
        <f>L74+L67+L47+L40+L48+L75</f>
        <v>1020751998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>
      <selection activeCell="B7" sqref="B7"/>
    </sheetView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52.140625" style="240" customWidth="1"/>
    <col min="5" max="5" width="45.5703125" style="201" customWidth="1"/>
    <col min="6" max="6" width="50.285156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50.28515625" style="240" customWidth="1"/>
    <col min="11" max="11" width="45.5703125" style="201" customWidth="1"/>
    <col min="12" max="12" width="50.285156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129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 t="s">
        <v>4</v>
      </c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45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44.25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44.25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44.25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69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87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f>BOR!B13+LUMCON!B13+LOSFA!B13</f>
        <v>240121987</v>
      </c>
      <c r="C13" s="52">
        <f t="shared" ref="C13:C76" si="0">IF(ISBLANK(B13),"  ",IF(F13&gt;0,B13/F13,IF(B13&gt;0,1,0)))</f>
        <v>1</v>
      </c>
      <c r="D13" s="53">
        <f>BOR!D13+LUMCON!D13+LOSFA!D13</f>
        <v>0</v>
      </c>
      <c r="E13" s="54">
        <f>IF(ISBLANK(D13),"  ",IF(F13&gt;0,D13/F13,IF(D13&gt;0,1,0)))</f>
        <v>0</v>
      </c>
      <c r="F13" s="55">
        <f>D13+B13</f>
        <v>240121987</v>
      </c>
      <c r="G13" s="56">
        <f>IF(ISBLANK(F13),"  ",IF(F76&gt;0,F13/F76,IF(F13&gt;0,1,0)))</f>
        <v>0.5787708950304763</v>
      </c>
      <c r="H13" s="9">
        <f>BOR!H13+LUMCON!H13+LOSFA!H13</f>
        <v>198534127</v>
      </c>
      <c r="I13" s="52">
        <f>IF(ISBLANK(H13),"  ",IF(L13&gt;0,H13/L13,IF(H13&gt;0,1,0)))</f>
        <v>1</v>
      </c>
      <c r="J13" s="53">
        <f>BOR!J13+LUMCON!J13+LOSFA!J13</f>
        <v>0</v>
      </c>
      <c r="K13" s="54">
        <f>IF(ISBLANK(J13),"  ",IF(L13&gt;0,J13/L13,IF(J13&gt;0,1,0)))</f>
        <v>0</v>
      </c>
      <c r="L13" s="55">
        <f t="shared" ref="L13:L34" si="1">J13+H13</f>
        <v>198534127</v>
      </c>
      <c r="M13" s="56">
        <f>IF(ISBLANK(L13),"  ",IF(L76&gt;0,L13/L76,IF(L13&gt;0,1,0)))</f>
        <v>0.53646004216137544</v>
      </c>
      <c r="N13" s="57"/>
    </row>
    <row r="14" spans="1:17" s="200" customFormat="1" ht="44.25" x14ac:dyDescent="0.55000000000000004">
      <c r="A14" s="215" t="s">
        <v>13</v>
      </c>
      <c r="B14" s="9">
        <f>BOR!B14+LUMCON!B14+LOSFA!B14</f>
        <v>0</v>
      </c>
      <c r="C14" s="58">
        <f t="shared" si="0"/>
        <v>0</v>
      </c>
      <c r="D14" s="53">
        <f>BOR!D14+LUMCON!D14+LOSFA!D14</f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9">
        <f>BOR!H14+LUMCON!H14+LOSFA!H14</f>
        <v>0</v>
      </c>
      <c r="I14" s="58">
        <f>IF(ISBLANK(H14),"  ",IF(L14&gt;0,H14/L14,IF(H14&gt;0,1,0)))</f>
        <v>0</v>
      </c>
      <c r="J14" s="53">
        <f>BOR!J14+LUMCON!J14+LOSFA!J14</f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9">
        <f>BOR!B15+LUMCON!B15+LOSFA!B15</f>
        <v>95923208.480000004</v>
      </c>
      <c r="C15" s="137">
        <f t="shared" si="0"/>
        <v>1</v>
      </c>
      <c r="D15" s="53">
        <f>BOR!D15+LUMCON!D15+LOSFA!D15</f>
        <v>0</v>
      </c>
      <c r="E15" s="64">
        <f>IF(ISBLANK(D15),"  ",IF(F15&gt;0,D15/F15,IF(D15&gt;0,1,0)))</f>
        <v>0</v>
      </c>
      <c r="F15" s="48">
        <f>D15+B15</f>
        <v>95923208.480000004</v>
      </c>
      <c r="G15" s="65">
        <f>IF(ISBLANK(F15),"  ",IF(F76&gt;0,F15/F76,IF(F15&gt;0,1,0)))</f>
        <v>0.23120565475815663</v>
      </c>
      <c r="H15" s="9">
        <f>BOR!H15+LUMCON!H15+LOSFA!H15</f>
        <v>84992730</v>
      </c>
      <c r="I15" s="137">
        <f>IF(ISBLANK(H15),"  ",IF(L15&gt;0,H15/L15,IF(H15&gt;0,1,0)))</f>
        <v>1</v>
      </c>
      <c r="J15" s="53">
        <f>BOR!J15+LUMCON!J15+LOSFA!J15</f>
        <v>0</v>
      </c>
      <c r="K15" s="64">
        <f>IF(ISBLANK(J15),"  ",IF(L15&gt;0,J15/L15,IF(J15&gt;0,1,0)))</f>
        <v>0</v>
      </c>
      <c r="L15" s="48">
        <f t="shared" si="1"/>
        <v>84992730</v>
      </c>
      <c r="M15" s="65">
        <f>IF(ISBLANK(L15),"  ",IF(L76&gt;0,L15/L76,IF(L15&gt;0,1,0)))</f>
        <v>0.22965927424261121</v>
      </c>
      <c r="N15" s="220"/>
    </row>
    <row r="16" spans="1:17" s="200" customFormat="1" ht="44.25" x14ac:dyDescent="0.55000000000000004">
      <c r="A16" s="66" t="s">
        <v>15</v>
      </c>
      <c r="B16" s="9">
        <f>BOR!B16+LUMCON!B16+LOSFA!B16</f>
        <v>9572218</v>
      </c>
      <c r="C16" s="52">
        <f t="shared" si="0"/>
        <v>1</v>
      </c>
      <c r="D16" s="53">
        <f>BOR!D16+LUMCON!D16+LOSFA!D16</f>
        <v>0</v>
      </c>
      <c r="E16" s="54">
        <f>IF(ISBLANK(D16),"  ",IF(F16&gt;0,D16/F16,IF(D16&gt;0,1,0)))</f>
        <v>0</v>
      </c>
      <c r="F16" s="67">
        <f t="shared" ref="F16:F39" si="2">D16+B16</f>
        <v>9572218</v>
      </c>
      <c r="G16" s="56">
        <f>IF(ISBLANK(F16),"  ",IF(F76&gt;0,F16/F76,IF(F16&gt;0,1,0)))</f>
        <v>2.3072111173587928E-2</v>
      </c>
      <c r="H16" s="9">
        <f>BOR!H16+LUMCON!H16+LOSFA!H16</f>
        <v>0</v>
      </c>
      <c r="I16" s="52">
        <f t="shared" ref="I16:I34" si="3">IF(ISBLANK(H16),"  ",IF(L16&gt;0,H16/L16,IF(H16&gt;0,1,0)))</f>
        <v>0</v>
      </c>
      <c r="J16" s="53">
        <f>BOR!J16+LUMCON!J16+LOSFA!J16</f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9">
        <f>BOR!B17+LUMCON!B17+LOSFA!B17</f>
        <v>39370</v>
      </c>
      <c r="C17" s="58">
        <f t="shared" si="0"/>
        <v>1</v>
      </c>
      <c r="D17" s="53">
        <f>BOR!D17+LUMCON!D17+LOSFA!D17</f>
        <v>0</v>
      </c>
      <c r="E17" s="54">
        <f t="shared" ref="E17:E34" si="5">IF(ISBLANK(D17),"  ",IF(F17&gt;0,D17/F17,IF(D17&gt;0,1,0)))</f>
        <v>0</v>
      </c>
      <c r="F17" s="44">
        <f t="shared" si="2"/>
        <v>39370</v>
      </c>
      <c r="G17" s="62">
        <f>IF(ISBLANK(F17),"  ",IF(F76&gt;0,F17/F76,IF(F17&gt;0,1,0)))</f>
        <v>9.4894309438434935E-5</v>
      </c>
      <c r="H17" s="9">
        <f>BOR!H17+LUMCON!H17+LOSFA!H17</f>
        <v>40980</v>
      </c>
      <c r="I17" s="58">
        <f t="shared" si="3"/>
        <v>1</v>
      </c>
      <c r="J17" s="53">
        <f>BOR!J17+LUMCON!J17+LOSFA!J17</f>
        <v>0</v>
      </c>
      <c r="K17" s="60">
        <f t="shared" si="4"/>
        <v>0</v>
      </c>
      <c r="L17" s="44">
        <f t="shared" si="1"/>
        <v>40980</v>
      </c>
      <c r="M17" s="62">
        <f>IF(ISBLANK(L17),"  ",IF(L76&gt;0,L17/L76,IF(L17&gt;0,1,0)))</f>
        <v>1.1073225978812784E-4</v>
      </c>
      <c r="N17" s="220"/>
    </row>
    <row r="18" spans="1:14" s="200" customFormat="1" ht="44.25" x14ac:dyDescent="0.55000000000000004">
      <c r="A18" s="68" t="s">
        <v>17</v>
      </c>
      <c r="B18" s="9">
        <f>BOR!B18+LUMCON!B18+LOSFA!B18</f>
        <v>0</v>
      </c>
      <c r="C18" s="58">
        <f t="shared" si="0"/>
        <v>0</v>
      </c>
      <c r="D18" s="53">
        <f>BOR!D18+LUMCON!D18+LOSFA!D18</f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9">
        <f>BOR!H18+LUMCON!H18+LOSFA!H18</f>
        <v>0</v>
      </c>
      <c r="I18" s="58">
        <f t="shared" si="3"/>
        <v>0</v>
      </c>
      <c r="J18" s="53">
        <f>BOR!J18+LUMCON!J18+LOSFA!J18</f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9">
        <f>BOR!B19+LUMCON!B19+LOSFA!B19</f>
        <v>0</v>
      </c>
      <c r="C19" s="58">
        <f t="shared" si="0"/>
        <v>0</v>
      </c>
      <c r="D19" s="53">
        <f>BOR!D19+LUMCON!D19+LOSFA!D19</f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9">
        <f>BOR!H19+LUMCON!H19+LOSFA!H19</f>
        <v>0</v>
      </c>
      <c r="I19" s="58">
        <f t="shared" si="3"/>
        <v>0</v>
      </c>
      <c r="J19" s="53">
        <f>BOR!J19+LUMCON!J19+LOSFA!J19</f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9">
        <f>BOR!B20+LUMCON!B20+LOSFA!B20</f>
        <v>0</v>
      </c>
      <c r="C20" s="58">
        <f t="shared" si="0"/>
        <v>0</v>
      </c>
      <c r="D20" s="53">
        <f>BOR!D20+LUMCON!D20+LOSFA!D20</f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9">
        <f>BOR!H20+LUMCON!H20+LOSFA!H20</f>
        <v>0</v>
      </c>
      <c r="I20" s="58">
        <f t="shared" si="3"/>
        <v>0</v>
      </c>
      <c r="J20" s="53">
        <f>BOR!J20+LUMCON!J20+LOSFA!J20</f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9">
        <f>BOR!B21+LUMCON!B21+LOSFA!B21</f>
        <v>0</v>
      </c>
      <c r="C21" s="58">
        <f t="shared" si="0"/>
        <v>0</v>
      </c>
      <c r="D21" s="53">
        <f>BOR!D21+LUMCON!D21+LOSFA!D21</f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9">
        <f>BOR!H21+LUMCON!H21+LOSFA!H21</f>
        <v>0</v>
      </c>
      <c r="I21" s="58">
        <f t="shared" si="3"/>
        <v>0</v>
      </c>
      <c r="J21" s="53">
        <f>BOR!J21+LUMCON!J21+LOSFA!J21</f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9">
        <f>BOR!B22+LUMCON!B22+LOSFA!B22</f>
        <v>0</v>
      </c>
      <c r="C22" s="58">
        <f t="shared" si="0"/>
        <v>0</v>
      </c>
      <c r="D22" s="53">
        <f>BOR!D22+LUMCON!D22+LOSFA!D22</f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9">
        <f>BOR!H22+LUMCON!H22+LOSFA!H22</f>
        <v>0</v>
      </c>
      <c r="I22" s="58">
        <f t="shared" si="3"/>
        <v>0</v>
      </c>
      <c r="J22" s="53">
        <f>BOR!J22+LUMCON!J22+LOSFA!J22</f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9">
        <f>BOR!B23+LUMCON!B23+LOSFA!B23</f>
        <v>0</v>
      </c>
      <c r="C23" s="58">
        <f t="shared" si="0"/>
        <v>0</v>
      </c>
      <c r="D23" s="53">
        <f>BOR!D23+LUMCON!D23+LOSFA!D23</f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9">
        <f>BOR!H23+LUMCON!H23+LOSFA!H23</f>
        <v>0</v>
      </c>
      <c r="I23" s="58">
        <f t="shared" si="3"/>
        <v>0</v>
      </c>
      <c r="J23" s="53">
        <f>BOR!J23+LUMCON!J23+LOSFA!J23</f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9">
        <f>BOR!B24+LUMCON!B24+LOSFA!B24</f>
        <v>0</v>
      </c>
      <c r="C24" s="58">
        <f t="shared" si="0"/>
        <v>0</v>
      </c>
      <c r="D24" s="53">
        <f>BOR!D24+LUMCON!D24+LOSFA!D24</f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9">
        <f>BOR!H24+LUMCON!H24+LOSFA!H24</f>
        <v>0</v>
      </c>
      <c r="I24" s="58">
        <f t="shared" si="3"/>
        <v>0</v>
      </c>
      <c r="J24" s="53">
        <f>BOR!J24+LUMCON!J24+LOSFA!J24</f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9">
        <f>BOR!B25+LUMCON!B25+LOSFA!B25</f>
        <v>0</v>
      </c>
      <c r="C25" s="58">
        <f t="shared" si="0"/>
        <v>0</v>
      </c>
      <c r="D25" s="53">
        <f>BOR!D25+LUMCON!D25+LOSFA!D25</f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9">
        <f>BOR!H25+LUMCON!H25+LOSFA!H25</f>
        <v>0</v>
      </c>
      <c r="I25" s="58">
        <f t="shared" si="3"/>
        <v>0</v>
      </c>
      <c r="J25" s="53">
        <f>BOR!J25+LUMCON!J25+LOSFA!J25</f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9">
        <f>BOR!B26+LUMCON!B26+LOSFA!B26</f>
        <v>0</v>
      </c>
      <c r="C26" s="58">
        <f t="shared" si="0"/>
        <v>0</v>
      </c>
      <c r="D26" s="53">
        <f>BOR!D26+LUMCON!D26+LOSFA!D26</f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9">
        <f>BOR!H26+LUMCON!H26+LOSFA!H26</f>
        <v>0</v>
      </c>
      <c r="I26" s="58">
        <f t="shared" si="3"/>
        <v>0</v>
      </c>
      <c r="J26" s="53">
        <f>BOR!J26+LUMCON!J26+LOSFA!J26</f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9">
        <f>BOR!B27+LUMCON!B27+LOSFA!B27</f>
        <v>23662640.129999999</v>
      </c>
      <c r="C27" s="58">
        <f t="shared" si="0"/>
        <v>1</v>
      </c>
      <c r="D27" s="53">
        <f>BOR!D27+LUMCON!D27+LOSFA!D27</f>
        <v>0</v>
      </c>
      <c r="E27" s="54">
        <f t="shared" si="5"/>
        <v>0</v>
      </c>
      <c r="F27" s="44">
        <f t="shared" si="2"/>
        <v>23662640.129999999</v>
      </c>
      <c r="G27" s="62">
        <f>IF(ISBLANK(F27),"  ",IF(F76&gt;0,F27/F76,IF(F27&gt;0,1,0)))</f>
        <v>5.7034541392597109E-2</v>
      </c>
      <c r="H27" s="9">
        <f>BOR!H27+LUMCON!H27+LOSFA!H27</f>
        <v>24230000</v>
      </c>
      <c r="I27" s="58">
        <f t="shared" si="3"/>
        <v>1</v>
      </c>
      <c r="J27" s="53">
        <f>BOR!J27+LUMCON!J27+LOSFA!J27</f>
        <v>0</v>
      </c>
      <c r="K27" s="60">
        <f t="shared" si="4"/>
        <v>0</v>
      </c>
      <c r="L27" s="44">
        <f t="shared" si="1"/>
        <v>24230000</v>
      </c>
      <c r="M27" s="62">
        <f>IF(ISBLANK(L27),"  ",IF(L76&gt;0,L27/L76,IF(L27&gt;0,1,0)))</f>
        <v>6.5472002310061922E-2</v>
      </c>
      <c r="N27" s="220"/>
    </row>
    <row r="28" spans="1:14" s="200" customFormat="1" ht="44.25" x14ac:dyDescent="0.55000000000000004">
      <c r="A28" s="70" t="s">
        <v>27</v>
      </c>
      <c r="B28" s="9">
        <f>BOR!B28+LUMCON!B28+LOSFA!B28</f>
        <v>4622.3500000000004</v>
      </c>
      <c r="C28" s="58">
        <f t="shared" si="0"/>
        <v>1</v>
      </c>
      <c r="D28" s="53">
        <f>BOR!D28+LUMCON!D28+LOSFA!D28</f>
        <v>0</v>
      </c>
      <c r="E28" s="54">
        <f t="shared" si="5"/>
        <v>0</v>
      </c>
      <c r="F28" s="44">
        <f t="shared" si="2"/>
        <v>4622.3500000000004</v>
      </c>
      <c r="G28" s="62">
        <f>IF(ISBLANK(F28),"  ",IF(F76&gt;0,F28/F76,IF(F28&gt;0,1,0)))</f>
        <v>1.1141343947999739E-5</v>
      </c>
      <c r="H28" s="9">
        <f>BOR!H28+LUMCON!H28+LOSFA!H28</f>
        <v>200000</v>
      </c>
      <c r="I28" s="58">
        <f t="shared" si="3"/>
        <v>1</v>
      </c>
      <c r="J28" s="53">
        <f>BOR!J28+LUMCON!J28+LOSFA!J28</f>
        <v>0</v>
      </c>
      <c r="K28" s="60">
        <f t="shared" si="4"/>
        <v>0</v>
      </c>
      <c r="L28" s="44">
        <f t="shared" si="1"/>
        <v>200000</v>
      </c>
      <c r="M28" s="62">
        <f>IF(ISBLANK(L28),"  ",IF(L76&gt;0,L28/L76,IF(L28&gt;0,1,0)))</f>
        <v>5.4042098481272736E-4</v>
      </c>
      <c r="N28" s="220"/>
    </row>
    <row r="29" spans="1:14" s="200" customFormat="1" ht="44.25" x14ac:dyDescent="0.55000000000000004">
      <c r="A29" s="70" t="s">
        <v>28</v>
      </c>
      <c r="B29" s="9">
        <f>BOR!B29+LUMCON!B29+LOSFA!B29</f>
        <v>0</v>
      </c>
      <c r="C29" s="58">
        <f t="shared" si="0"/>
        <v>0</v>
      </c>
      <c r="D29" s="53">
        <f>BOR!D29+LUMCON!D29+LOSFA!D29</f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9">
        <f>BOR!H29+LUMCON!H29+LOSFA!H29</f>
        <v>0</v>
      </c>
      <c r="I29" s="58">
        <f t="shared" si="3"/>
        <v>0</v>
      </c>
      <c r="J29" s="53">
        <f>BOR!J29+LUMCON!J29+LOSFA!J29</f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9">
        <f>BOR!B30+LUMCON!B30+LOSFA!B30</f>
        <v>58167</v>
      </c>
      <c r="C30" s="58">
        <f t="shared" si="0"/>
        <v>1</v>
      </c>
      <c r="D30" s="53">
        <f>BOR!D30+LUMCON!D30+LOSFA!D30</f>
        <v>0</v>
      </c>
      <c r="E30" s="54">
        <f>IF(ISBLANK(D30),"  ",IF(F30&gt;0,D30/F30,IF(D30&gt;0,1,0)))</f>
        <v>0</v>
      </c>
      <c r="F30" s="44">
        <f t="shared" si="2"/>
        <v>58167</v>
      </c>
      <c r="G30" s="62">
        <f>IF(ISBLANK(F30),"  ",IF(F77&gt;0,F30/F77,IF(F30&gt;0,1,0)))</f>
        <v>1</v>
      </c>
      <c r="H30" s="9">
        <f>BOR!H30+LUMCON!H30+LOSFA!H30</f>
        <v>60000</v>
      </c>
      <c r="I30" s="58">
        <f t="shared" si="3"/>
        <v>1</v>
      </c>
      <c r="J30" s="53">
        <f>BOR!J30+LUMCON!J30+LOSFA!J30</f>
        <v>0</v>
      </c>
      <c r="K30" s="60">
        <f>IF(ISBLANK(J30),"  ",IF(L30&gt;0,J30/L30,IF(J30&gt;0,1,0)))</f>
        <v>0</v>
      </c>
      <c r="L30" s="44">
        <f t="shared" si="1"/>
        <v>60000</v>
      </c>
      <c r="M30" s="62">
        <f>IF(ISBLANK(L30),"  ",IF(L77&gt;0,L30/L77,IF(L30&gt;0,1,0)))</f>
        <v>1</v>
      </c>
      <c r="N30" s="220"/>
    </row>
    <row r="31" spans="1:14" s="200" customFormat="1" ht="44.25" x14ac:dyDescent="0.55000000000000004">
      <c r="A31" s="70" t="s">
        <v>30</v>
      </c>
      <c r="B31" s="9">
        <f>BOR!B31+LUMCON!B31+LOSFA!B31</f>
        <v>0</v>
      </c>
      <c r="C31" s="58">
        <f t="shared" si="0"/>
        <v>0</v>
      </c>
      <c r="D31" s="53">
        <f>BOR!D31+LUMCON!D31+LOSFA!D31</f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9">
        <f>BOR!H31+LUMCON!H31+LOSFA!H31</f>
        <v>0</v>
      </c>
      <c r="I31" s="58">
        <f t="shared" si="3"/>
        <v>0</v>
      </c>
      <c r="J31" s="53">
        <f>BOR!J31+LUMCON!J31+LOSFA!J31</f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9">
        <f>BOR!B32+LUMCON!B32+LOSFA!B32</f>
        <v>62398191</v>
      </c>
      <c r="C32" s="58">
        <f t="shared" si="0"/>
        <v>1</v>
      </c>
      <c r="D32" s="53">
        <f>BOR!D32+LUMCON!D32+LOSFA!D32</f>
        <v>0</v>
      </c>
      <c r="E32" s="54">
        <f>IF(ISBLANK(D32),"  ",IF(F32&gt;0,D32/F32,IF(D32&gt;0,1,0)))</f>
        <v>0</v>
      </c>
      <c r="F32" s="44">
        <f t="shared" si="2"/>
        <v>62398191</v>
      </c>
      <c r="G32" s="62">
        <f>IF(ISBLANK(F32),"  ",IF(F79&gt;0,F32/F79,IF(F32&gt;0,1,0)))</f>
        <v>1</v>
      </c>
      <c r="H32" s="9">
        <f>BOR!H32+LUMCON!H32+LOSFA!H32</f>
        <v>60261750</v>
      </c>
      <c r="I32" s="58">
        <f t="shared" si="3"/>
        <v>1</v>
      </c>
      <c r="J32" s="53">
        <f>BOR!J32+LUMCON!J32+LOSFA!J32</f>
        <v>0</v>
      </c>
      <c r="K32" s="60">
        <f>IF(ISBLANK(J32),"  ",IF(L32&gt;0,J32/L32,IF(J32&gt;0,1,0)))</f>
        <v>0</v>
      </c>
      <c r="L32" s="44">
        <f t="shared" si="1"/>
        <v>60261750</v>
      </c>
      <c r="M32" s="62">
        <f>IF(ISBLANK(L32),"  ",IF(L79&gt;0,L32/L79,IF(L32&gt;0,1,0)))</f>
        <v>1</v>
      </c>
      <c r="N32" s="220"/>
    </row>
    <row r="33" spans="1:14" s="200" customFormat="1" ht="44.25" x14ac:dyDescent="0.55000000000000004">
      <c r="A33" s="131" t="s">
        <v>75</v>
      </c>
      <c r="B33" s="9">
        <f>BOR!B33+LUMCON!B33+LOSFA!B33</f>
        <v>188000</v>
      </c>
      <c r="C33" s="58">
        <f>IF(ISBLANK(B33),"  ",IF(F33&gt;0,B33/F33,IF(B33&gt;0,1,0)))</f>
        <v>1</v>
      </c>
      <c r="D33" s="53">
        <f>BOR!D33+LUMCON!D33+LOSFA!D33</f>
        <v>0</v>
      </c>
      <c r="E33" s="54">
        <f>IF(ISBLANK(D33),"  ",IF(F33&gt;0,D33/F33,IF(D33&gt;0,1,0)))</f>
        <v>0</v>
      </c>
      <c r="F33" s="44">
        <f t="shared" si="2"/>
        <v>188000</v>
      </c>
      <c r="G33" s="62">
        <f>IF(ISBLANK(F33),"  ",IF(F80&gt;0,F33/F80,IF(F33&gt;0,1,0)))</f>
        <v>1</v>
      </c>
      <c r="H33" s="9">
        <f>BOR!H33+LUMCON!H33+LOSFA!H33</f>
        <v>200000</v>
      </c>
      <c r="I33" s="58">
        <f>IF(ISBLANK(H33),"  ",IF(L33&gt;0,H33/L33,IF(H33&gt;0,1,0)))</f>
        <v>1</v>
      </c>
      <c r="J33" s="53">
        <f>BOR!J33+LUMCON!J33+LOSFA!J33</f>
        <v>0</v>
      </c>
      <c r="K33" s="60">
        <f>IF(ISBLANK(J33),"  ",IF(L33&gt;0,J33/L33,IF(J33&gt;0,1,0)))</f>
        <v>0</v>
      </c>
      <c r="L33" s="44">
        <f t="shared" si="1"/>
        <v>200000</v>
      </c>
      <c r="M33" s="62">
        <f>IF(ISBLANK(L33),"  ",IF(L80&gt;0,L33/L80,IF(L33&gt;0,1,0)))</f>
        <v>1</v>
      </c>
      <c r="N33" s="220"/>
    </row>
    <row r="34" spans="1:14" s="200" customFormat="1" ht="44.25" x14ac:dyDescent="0.55000000000000004">
      <c r="A34" s="70" t="s">
        <v>32</v>
      </c>
      <c r="B34" s="9">
        <f>BOR!B34+LUMCON!B34+LOSFA!B34</f>
        <v>0</v>
      </c>
      <c r="C34" s="58">
        <f t="shared" si="0"/>
        <v>0</v>
      </c>
      <c r="D34" s="53">
        <f>BOR!D34+LUMCON!D34+LOSFA!D34</f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9">
        <f>BOR!H34+LUMCON!H34+LOSFA!H34</f>
        <v>0</v>
      </c>
      <c r="I34" s="58">
        <f t="shared" si="3"/>
        <v>0</v>
      </c>
      <c r="J34" s="53">
        <f>BOR!J34+LUMCON!J34+LOSFA!J34</f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9"/>
      <c r="C35" s="73" t="s">
        <v>4</v>
      </c>
      <c r="D35" s="53"/>
      <c r="E35" s="74" t="s">
        <v>4</v>
      </c>
      <c r="F35" s="44"/>
      <c r="G35" s="75" t="s">
        <v>4</v>
      </c>
      <c r="H35" s="9"/>
      <c r="I35" s="73" t="s">
        <v>4</v>
      </c>
      <c r="J35" s="53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9">
        <f>BOR!B36+LUMCON!B36+LOSFA!B36</f>
        <v>0</v>
      </c>
      <c r="C36" s="58">
        <f t="shared" si="0"/>
        <v>0</v>
      </c>
      <c r="D36" s="53">
        <f>BOR!D36+LUMCON!D36+LOSFA!D36</f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9">
        <f>BOR!H36+LUMCON!H36+LOSFA!H36</f>
        <v>0</v>
      </c>
      <c r="I36" s="58">
        <f>IF(ISBLANK(H36),"  ",IF(L36&gt;0,H36/L36,IF(H36&gt;0,1,0)))</f>
        <v>0</v>
      </c>
      <c r="J36" s="53">
        <f>BOR!J36+LUMCON!J36+LOSFA!J36</f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136"/>
      <c r="C37" s="73" t="s">
        <v>4</v>
      </c>
      <c r="D37" s="139"/>
      <c r="E37" s="74" t="s">
        <v>4</v>
      </c>
      <c r="F37" s="44"/>
      <c r="G37" s="75" t="s">
        <v>4</v>
      </c>
      <c r="H37" s="136"/>
      <c r="I37" s="73" t="s">
        <v>4</v>
      </c>
      <c r="J37" s="13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9">
        <f>BOR!B38+LUMCON!B38+LOSFA!B38</f>
        <v>0</v>
      </c>
      <c r="C38" s="58">
        <f t="shared" si="0"/>
        <v>0</v>
      </c>
      <c r="D38" s="53">
        <f>BOR!D38+LUMCON!D38+LOSFA!D38</f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9">
        <f>BOR!H38+LUMCON!H38+LOSFA!H38</f>
        <v>0</v>
      </c>
      <c r="I38" s="58">
        <f>IF(ISBLANK(H38),"  ",IF(L38&gt;0,H38/L38,IF(H38&gt;0,1,0)))</f>
        <v>0</v>
      </c>
      <c r="J38" s="53">
        <f>BOR!J38+LUMCON!J38+LOSFA!J38</f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f>B39+B38+B36+B34+B29+B28+B26+B27+B25+B24+B23+B22+B21+B20+B19+B18+B17+B16+B14+B13+B30+B31+B32</f>
        <v>335857195.48000002</v>
      </c>
      <c r="C40" s="80">
        <f t="shared" si="0"/>
        <v>1</v>
      </c>
      <c r="D40" s="141">
        <f>D39+D38+D36+D34+D29+D28+D26+D27+D25+D24+D23+D22+D21+D20+D19+D18+D17+D16+D14+D13+D30+D31+D32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</f>
        <v>335857195.48000002</v>
      </c>
      <c r="G40" s="82">
        <f>IF(ISBLANK(F40),"  ",IF(F76&gt;0,F40/F76,IF(F40&gt;0,1,0)))</f>
        <v>0.80952340957592206</v>
      </c>
      <c r="H40" s="229">
        <f>H39+H38+H36+H34+H29+H28+H26+H27+H25+H24+H23+H22+H21+H20+H19+H18+H17+H16+H14+H13+H30+H31+H32</f>
        <v>283326857</v>
      </c>
      <c r="I40" s="80">
        <f>IF(ISBLANK(H40),"  ",IF(L40&gt;0,H40/L40,IF(H40&gt;0,1,0)))</f>
        <v>1</v>
      </c>
      <c r="J40" s="141">
        <f>J39+J38+J36+J34+J29+J28+J26+J27+J25+J24+J23+J22+J21+J20+J19+J18+J17+J16+J14+J13+J30+J31+J32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</f>
        <v>283326857</v>
      </c>
      <c r="M40" s="82">
        <f>IF(ISBLANK(L40),"  ",IF(L76&gt;0,L40/L76,IF(L40&gt;0,1,0)))</f>
        <v>0.7655788954191739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9">
        <f>BOR!B42+LUMCON!B42+LOSFA!B42</f>
        <v>0</v>
      </c>
      <c r="C42" s="52">
        <f t="shared" si="0"/>
        <v>0</v>
      </c>
      <c r="D42" s="53">
        <f>BOR!D42+LUMCON!D42+LOSFA!D42</f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v>0</v>
      </c>
      <c r="H42" s="9">
        <f>BOR!H42+LUMCON!H42+LOSFA!H42</f>
        <v>0</v>
      </c>
      <c r="I42" s="52">
        <f t="shared" ref="I42:I48" si="7">IF(ISBLANK(H42),"  ",IF(L42&gt;0,H42/L42,IF(H42&gt;0,1,0)))</f>
        <v>0</v>
      </c>
      <c r="J42" s="53">
        <f>BOR!J42+LUMCON!J42+LOSFA!J42</f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v>0</v>
      </c>
      <c r="N42" s="220"/>
    </row>
    <row r="43" spans="1:14" s="200" customFormat="1" ht="44.25" x14ac:dyDescent="0.55000000000000004">
      <c r="A43" s="231" t="s">
        <v>40</v>
      </c>
      <c r="B43" s="9">
        <f>BOR!B43+LUMCON!B43+LOSFA!B43</f>
        <v>0</v>
      </c>
      <c r="C43" s="58">
        <f t="shared" si="0"/>
        <v>0</v>
      </c>
      <c r="D43" s="53">
        <f>BOR!D43+LUMCON!D43+LOSFA!D43</f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9">
        <f>BOR!H43+LUMCON!H43+LOSFA!H43</f>
        <v>0</v>
      </c>
      <c r="I43" s="58">
        <f t="shared" si="7"/>
        <v>0</v>
      </c>
      <c r="J43" s="53">
        <f>BOR!J43+LUMCON!J43+LOSFA!J43</f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9">
        <f>BOR!B44+LUMCON!B44+LOSFA!B44</f>
        <v>0</v>
      </c>
      <c r="C44" s="58">
        <f t="shared" si="0"/>
        <v>0</v>
      </c>
      <c r="D44" s="53">
        <f>BOR!D44+LUMCON!D44+LOSFA!D44</f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9">
        <f>BOR!H44+LUMCON!H44+LOSFA!H44</f>
        <v>0</v>
      </c>
      <c r="I44" s="58">
        <f t="shared" si="7"/>
        <v>0</v>
      </c>
      <c r="J44" s="53">
        <f>BOR!J44+LUMCON!J44+LOSFA!J44</f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9">
        <f>BOR!B45+LUMCON!B45+LOSFA!B45</f>
        <v>0</v>
      </c>
      <c r="C45" s="58">
        <f t="shared" si="0"/>
        <v>0</v>
      </c>
      <c r="D45" s="53">
        <f>BOR!D45+LUMCON!D45+LOSFA!D45</f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9">
        <f>BOR!H45+LUMCON!H45+LOSFA!H45</f>
        <v>0</v>
      </c>
      <c r="I45" s="58">
        <f t="shared" si="7"/>
        <v>0</v>
      </c>
      <c r="J45" s="53">
        <f>BOR!J45+LUMCON!J45+LOSFA!J45</f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9">
        <f>BOR!B46+LUMCON!B46+LOSFA!B46</f>
        <v>4807165.6400000006</v>
      </c>
      <c r="C46" s="58">
        <f t="shared" si="0"/>
        <v>1</v>
      </c>
      <c r="D46" s="53">
        <f>BOR!D46+LUMCON!D46+LOSFA!D46</f>
        <v>0</v>
      </c>
      <c r="E46" s="60">
        <f t="shared" si="6"/>
        <v>0</v>
      </c>
      <c r="F46" s="78">
        <f>D46+B46</f>
        <v>4807165.6400000006</v>
      </c>
      <c r="G46" s="62">
        <f>IF(ISBLANK(F46),"  ",IF(F76&gt;0,F46/F76,IF(F46&gt;0,1,0)))</f>
        <v>1.1586808833222559E-2</v>
      </c>
      <c r="H46" s="9">
        <f>BOR!H46+LUMCON!H46+LOSFA!H46</f>
        <v>15600935</v>
      </c>
      <c r="I46" s="58">
        <f t="shared" si="7"/>
        <v>1</v>
      </c>
      <c r="J46" s="53">
        <f>BOR!J46+LUMCON!J46+LOSFA!J46</f>
        <v>0</v>
      </c>
      <c r="K46" s="60">
        <f t="shared" si="8"/>
        <v>0</v>
      </c>
      <c r="L46" s="78">
        <f>J46+H46</f>
        <v>15600935</v>
      </c>
      <c r="M46" s="62">
        <f>IF(ISBLANK(L46),"  ",IF(L76&gt;0,L46/L76,IF(L46&gt;0,1,0)))</f>
        <v>4.2155363283496734E-2</v>
      </c>
      <c r="N46" s="220"/>
    </row>
    <row r="47" spans="1:14" s="202" customFormat="1" ht="45" x14ac:dyDescent="0.6">
      <c r="A47" s="230" t="s">
        <v>44</v>
      </c>
      <c r="B47" s="143">
        <f>B46+B45+B44+B43+B42</f>
        <v>4807165.6400000006</v>
      </c>
      <c r="C47" s="80">
        <f t="shared" si="0"/>
        <v>1</v>
      </c>
      <c r="D47" s="144">
        <f>D46+D45+D44+D43+D42</f>
        <v>0</v>
      </c>
      <c r="E47" s="83">
        <f t="shared" si="6"/>
        <v>0</v>
      </c>
      <c r="F47" s="92">
        <f>F46+F45+F44+F43+F42</f>
        <v>4807165.6400000006</v>
      </c>
      <c r="G47" s="82">
        <f>IF(ISBLANK(F47),"  ",IF(F76&gt;0,F47/F76,IF(F47&gt;0,1,0)))</f>
        <v>1.1586808833222559E-2</v>
      </c>
      <c r="H47" s="143">
        <f>H46+H45+H44+H43+H42</f>
        <v>15600935</v>
      </c>
      <c r="I47" s="80">
        <f t="shared" si="7"/>
        <v>1</v>
      </c>
      <c r="J47" s="144">
        <f>J46+J45+J44+J43+J42</f>
        <v>0</v>
      </c>
      <c r="K47" s="83">
        <f t="shared" si="8"/>
        <v>0</v>
      </c>
      <c r="L47" s="92">
        <f>L46+L45+L44+L43+L42</f>
        <v>15600935</v>
      </c>
      <c r="M47" s="82">
        <f>IF(ISBLANK(L47),"  ",IF(L76&gt;0,L47/L76,IF(L47&gt;0,1,0)))</f>
        <v>4.2155363283496734E-2</v>
      </c>
      <c r="N47" s="203"/>
    </row>
    <row r="48" spans="1:14" s="202" customFormat="1" ht="45" x14ac:dyDescent="0.6">
      <c r="A48" s="233" t="s">
        <v>45</v>
      </c>
      <c r="B48" s="133">
        <f>HSCS!B48+HSCNO!B48+PBRC!B48+LSUAg!B48+SULaw!B48+SUAg!B48</f>
        <v>0</v>
      </c>
      <c r="C48" s="80">
        <f t="shared" si="0"/>
        <v>0</v>
      </c>
      <c r="D48" s="142">
        <f>HSCS!D48+HSCNO!D48+PBRC!D48+LSUAg!D48+SULaw!D48+SUAg!D48</f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133">
        <f>HSCS!H48+HSCNO!H48+PBRC!H48+LSUAg!H48+SULaw!H48+SUAg!H48</f>
        <v>0</v>
      </c>
      <c r="I48" s="80">
        <f t="shared" si="7"/>
        <v>0</v>
      </c>
      <c r="J48" s="142">
        <f>HSCS!J48+HSCNO!J48+PBRC!J48+LSUAg!J48+SULaw!J48+SUAg!J48</f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">
        <f>BOR!B50+LUMCON!B50+LOSFA!B50</f>
        <v>0</v>
      </c>
      <c r="C50" s="52">
        <f t="shared" si="0"/>
        <v>0</v>
      </c>
      <c r="D50" s="53">
        <f>BOR!D50+LUMCON!D50+LOSFA!D50</f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">
        <f>BOR!H50+LUMCON!H50+LOSFA!H50</f>
        <v>0</v>
      </c>
      <c r="I50" s="52">
        <f t="shared" ref="I50:I67" si="11">IF(ISBLANK(H50),"  ",IF(L50&gt;0,H50/L50,IF(H50&gt;0,1,0)))</f>
        <v>0</v>
      </c>
      <c r="J50" s="53">
        <f>BOR!J50+LUMCON!J50+LOSFA!J50</f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9">
        <f>BOR!B51+LUMCON!B51+LOSFA!B51</f>
        <v>0</v>
      </c>
      <c r="C51" s="58">
        <f t="shared" si="0"/>
        <v>0</v>
      </c>
      <c r="D51" s="53">
        <f>BOR!D51+LUMCON!D51+LOSFA!D51</f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9">
        <f>BOR!H51+LUMCON!H51+LOSFA!H51</f>
        <v>0</v>
      </c>
      <c r="I51" s="58">
        <f t="shared" si="11"/>
        <v>0</v>
      </c>
      <c r="J51" s="53">
        <f>BOR!J51+LUMCON!J51+LOSFA!J51</f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9">
        <f>BOR!B52+LUMCON!B52+LOSFA!B52</f>
        <v>0</v>
      </c>
      <c r="C52" s="58">
        <f t="shared" si="0"/>
        <v>0</v>
      </c>
      <c r="D52" s="53">
        <f>BOR!D52+LUMCON!D52+LOSFA!D52</f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9">
        <f>BOR!H52+LUMCON!H52+LOSFA!H52</f>
        <v>0</v>
      </c>
      <c r="I52" s="58">
        <f t="shared" si="11"/>
        <v>0</v>
      </c>
      <c r="J52" s="53">
        <f>BOR!J52+LUMCON!J52+LOSFA!J52</f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9">
        <f>BOR!B53+LUMCON!B53+LOSFA!B53</f>
        <v>0</v>
      </c>
      <c r="C53" s="58">
        <f t="shared" si="0"/>
        <v>0</v>
      </c>
      <c r="D53" s="53">
        <f>BOR!D53+LUMCON!D53+LOSFA!D53</f>
        <v>0</v>
      </c>
      <c r="E53" s="60">
        <f t="shared" si="9"/>
        <v>0</v>
      </c>
      <c r="F53" s="9">
        <f>'ULS Summary'!F53-ULSBoard!F53+LSU!F53+LSUA!F53+LSUS!F53+SUBR!F53+SUNO!F53</f>
        <v>15912581.02</v>
      </c>
      <c r="G53" s="62">
        <f>IF(ISBLANK(F53),"  ",IF(F76&gt;0,F53/F76,IF(F53&gt;0,1,0)))</f>
        <v>3.8354416745645076E-2</v>
      </c>
      <c r="H53" s="9">
        <f>BOR!H53+LUMCON!H53+LOSFA!H53</f>
        <v>0</v>
      </c>
      <c r="I53" s="58">
        <f t="shared" si="11"/>
        <v>0</v>
      </c>
      <c r="J53" s="53">
        <f>BOR!J53+LUMCON!J53+LOSFA!J53</f>
        <v>0</v>
      </c>
      <c r="K53" s="60">
        <f t="shared" si="12"/>
        <v>0</v>
      </c>
      <c r="L53" s="9">
        <f>'ULS Summary'!L53-ULSBoard!L53+LSU!L53+LSUA!L53+LSUS!L53+SUBR!L53+SUNO!L53</f>
        <v>16079913</v>
      </c>
      <c r="M53" s="62">
        <f>IF(ISBLANK(L53),"  ",IF(L76&gt;0,L53/L76,IF(L53&gt;0,1,0)))</f>
        <v>4.3449612095814889E-2</v>
      </c>
      <c r="N53" s="220"/>
    </row>
    <row r="54" spans="1:14" s="200" customFormat="1" ht="44.25" x14ac:dyDescent="0.55000000000000004">
      <c r="A54" s="103" t="s">
        <v>51</v>
      </c>
      <c r="B54" s="9">
        <f>BOR!B54+LUMCON!B54+LOSFA!B54</f>
        <v>0</v>
      </c>
      <c r="C54" s="58">
        <f>IF(ISBLANK(B54),"  ",IF(F54&gt;0,B54/F54,IF(B54&gt;0,1,0)))</f>
        <v>0</v>
      </c>
      <c r="D54" s="53">
        <f>BOR!D54+LUMCON!D54+LOSFA!D54</f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9">
        <f>BOR!H54+LUMCON!H54+LOSFA!H54</f>
        <v>0</v>
      </c>
      <c r="I54" s="58">
        <f>IF(ISBLANK(H54),"  ",IF(L54&gt;0,H54/L54,IF(H54&gt;0,1,0)))</f>
        <v>0</v>
      </c>
      <c r="J54" s="53">
        <f>BOR!J54+LUMCON!J54+LOSFA!J54</f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9">
        <f>BOR!B55+LUMCON!B55+LOSFA!B55</f>
        <v>0</v>
      </c>
      <c r="C55" s="58">
        <f t="shared" si="0"/>
        <v>0</v>
      </c>
      <c r="D55" s="53">
        <f>BOR!D55+LUMCON!D55+LOSFA!D55</f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9">
        <f>BOR!H55+LUMCON!H55+LOSFA!H55</f>
        <v>0</v>
      </c>
      <c r="I55" s="58">
        <f t="shared" si="11"/>
        <v>0</v>
      </c>
      <c r="J55" s="53">
        <f>BOR!J55+LUMCON!J55+LOSFA!J55</f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143">
        <f>B55+B53+B52+B51+B50</f>
        <v>0</v>
      </c>
      <c r="C56" s="80">
        <f t="shared" si="0"/>
        <v>0</v>
      </c>
      <c r="D56" s="144">
        <f>D55+D53+D52+D51+D50</f>
        <v>0</v>
      </c>
      <c r="E56" s="83">
        <f t="shared" si="9"/>
        <v>0</v>
      </c>
      <c r="F56" s="107">
        <f>F55+F53+F52+F51+F50+F54</f>
        <v>15912581.02</v>
      </c>
      <c r="G56" s="82">
        <f>IF(ISBLANK(F56),"  ",IF(F76&gt;0,F56/F76,IF(F56&gt;0,1,0)))</f>
        <v>3.8354416745645076E-2</v>
      </c>
      <c r="H56" s="143">
        <f>H55+H53+H52+H51+H50</f>
        <v>0</v>
      </c>
      <c r="I56" s="80">
        <f t="shared" si="11"/>
        <v>0</v>
      </c>
      <c r="J56" s="144">
        <f>J55+J53+J52+J51+J50</f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9">
        <f>BOR!B57+LUMCON!B57+LOSFA!B57</f>
        <v>0</v>
      </c>
      <c r="C57" s="58">
        <f t="shared" si="0"/>
        <v>0</v>
      </c>
      <c r="D57" s="53">
        <f>BOR!D57+LUMCON!D57+LOSFA!D57</f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9">
        <f>BOR!H57+LUMCON!H57+LOSFA!H57</f>
        <v>0</v>
      </c>
      <c r="I57" s="58">
        <f t="shared" si="11"/>
        <v>0</v>
      </c>
      <c r="J57" s="53">
        <f>BOR!J57+LUMCON!J57+LOSFA!J57</f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9">
        <f>BOR!B58+LUMCON!B58+LOSFA!B58</f>
        <v>0</v>
      </c>
      <c r="C58" s="58">
        <f t="shared" si="0"/>
        <v>0</v>
      </c>
      <c r="D58" s="53">
        <f>BOR!D58+LUMCON!D58+LOSFA!D58</f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9">
        <f>BOR!H58+LUMCON!H58+LOSFA!H58</f>
        <v>0</v>
      </c>
      <c r="I58" s="58">
        <f t="shared" si="11"/>
        <v>0</v>
      </c>
      <c r="J58" s="53">
        <f>BOR!J58+LUMCON!J58+LOSFA!J58</f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9">
        <f>BOR!B59+LUMCON!B59+LOSFA!B59</f>
        <v>0</v>
      </c>
      <c r="C59" s="58">
        <f t="shared" si="0"/>
        <v>0</v>
      </c>
      <c r="D59" s="53">
        <f>BOR!D59+LUMCON!D59+LOSFA!D59</f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9">
        <f>BOR!H59+LUMCON!H59+LOSFA!H59</f>
        <v>0</v>
      </c>
      <c r="I59" s="58">
        <f t="shared" si="11"/>
        <v>0</v>
      </c>
      <c r="J59" s="53">
        <f>BOR!J59+LUMCON!J59+LOSFA!J59</f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9">
        <f>BOR!B60+LUMCON!B60+LOSFA!B60</f>
        <v>0</v>
      </c>
      <c r="C60" s="58">
        <f t="shared" si="0"/>
        <v>0</v>
      </c>
      <c r="D60" s="53">
        <f>BOR!D60+LUMCON!D60+LOSFA!D60</f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9">
        <f>BOR!H60+LUMCON!H60+LOSFA!H60</f>
        <v>0</v>
      </c>
      <c r="I60" s="58">
        <f t="shared" si="11"/>
        <v>0</v>
      </c>
      <c r="J60" s="53">
        <f>BOR!J60+LUMCON!J60+LOSFA!J60</f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9">
        <f>BOR!B61+LUMCON!B61+LOSFA!B61</f>
        <v>0</v>
      </c>
      <c r="C61" s="58">
        <f t="shared" si="0"/>
        <v>0</v>
      </c>
      <c r="D61" s="53">
        <f>BOR!D61+LUMCON!D61+LOSFA!D61</f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9">
        <f>BOR!H61+LUMCON!H61+LOSFA!H61</f>
        <v>0</v>
      </c>
      <c r="I61" s="58">
        <f t="shared" si="11"/>
        <v>0</v>
      </c>
      <c r="J61" s="53">
        <f>BOR!J61+LUMCON!J61+LOSFA!J61</f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9">
        <f>BOR!B62+LUMCON!B62+LOSFA!B62</f>
        <v>0</v>
      </c>
      <c r="C62" s="58">
        <f t="shared" si="0"/>
        <v>0</v>
      </c>
      <c r="D62" s="53">
        <f>BOR!D62+LUMCON!D62+LOSFA!D62</f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9">
        <f>BOR!H62+LUMCON!H62+LOSFA!H62</f>
        <v>0</v>
      </c>
      <c r="I62" s="58">
        <f t="shared" si="11"/>
        <v>0</v>
      </c>
      <c r="J62" s="53">
        <f>BOR!J62+LUMCON!J62+LOSFA!J62</f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9">
        <f>BOR!B63+LUMCON!B63+LOSFA!B63</f>
        <v>0</v>
      </c>
      <c r="C63" s="58">
        <f t="shared" si="0"/>
        <v>0</v>
      </c>
      <c r="D63" s="53">
        <f>BOR!D63+LUMCON!D63+LOSFA!D63</f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9">
        <f>BOR!H63+LUMCON!H63+LOSFA!H63</f>
        <v>0</v>
      </c>
      <c r="I63" s="58">
        <f t="shared" si="11"/>
        <v>0</v>
      </c>
      <c r="J63" s="53">
        <f>BOR!J63+LUMCON!J63+LOSFA!J63</f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9">
        <f>BOR!B64+LUMCON!B64+LOSFA!B64</f>
        <v>0</v>
      </c>
      <c r="C64" s="58">
        <f t="shared" si="0"/>
        <v>0</v>
      </c>
      <c r="D64" s="53">
        <f>BOR!D64+LUMCON!D64+LOSFA!D64</f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9">
        <f>BOR!H64+LUMCON!H64+LOSFA!H64</f>
        <v>0</v>
      </c>
      <c r="I64" s="58">
        <f t="shared" si="11"/>
        <v>0</v>
      </c>
      <c r="J64" s="53">
        <f>BOR!J64+LUMCON!J64+LOSFA!J64</f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9">
        <f>BOR!B65+LUMCON!B65+LOSFA!B65</f>
        <v>0</v>
      </c>
      <c r="C65" s="58">
        <f t="shared" si="0"/>
        <v>0</v>
      </c>
      <c r="D65" s="53">
        <f>BOR!D65+LUMCON!D65+LOSFA!D65</f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9">
        <f>BOR!H65+LUMCON!H65+LOSFA!H65</f>
        <v>0</v>
      </c>
      <c r="I65" s="58">
        <f t="shared" si="11"/>
        <v>0</v>
      </c>
      <c r="J65" s="53">
        <f>BOR!J65+LUMCON!J65+LOSFA!J65</f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9">
        <f>BOR!B66+LUMCON!B66+LOSFA!B66</f>
        <v>5893621</v>
      </c>
      <c r="C66" s="58">
        <f t="shared" si="0"/>
        <v>1</v>
      </c>
      <c r="D66" s="53">
        <f>BOR!D66+LUMCON!D66+LOSFA!D66</f>
        <v>0</v>
      </c>
      <c r="E66" s="60">
        <f t="shared" si="9"/>
        <v>0</v>
      </c>
      <c r="F66" s="44">
        <f t="shared" si="14"/>
        <v>5893621</v>
      </c>
      <c r="G66" s="62">
        <f>IF(ISBLANK(F66),"  ",IF(F76&gt;0,F66/F76,IF(F66&gt;0,1,0)))</f>
        <v>1.4205514221154644E-2</v>
      </c>
      <c r="H66" s="9">
        <f>BOR!H66+LUMCON!H66+LOSFA!H66</f>
        <v>7923049</v>
      </c>
      <c r="I66" s="58">
        <f t="shared" si="11"/>
        <v>1</v>
      </c>
      <c r="J66" s="53">
        <f>BOR!J66+LUMCON!J66+LOSFA!J66</f>
        <v>0</v>
      </c>
      <c r="K66" s="60">
        <f t="shared" si="12"/>
        <v>0</v>
      </c>
      <c r="L66" s="44">
        <f t="shared" si="13"/>
        <v>7923049</v>
      </c>
      <c r="M66" s="62">
        <f>IF(ISBLANK(L66),"  ",IF(L76&gt;0,L66/L76,IF(L66&gt;0,1,0)))</f>
        <v>2.1408909716497476E-2</v>
      </c>
      <c r="N66" s="220"/>
    </row>
    <row r="67" spans="1:14" s="202" customFormat="1" ht="45" x14ac:dyDescent="0.6">
      <c r="A67" s="235" t="s">
        <v>64</v>
      </c>
      <c r="B67" s="232">
        <f>B66+B65+B64+B63+B62+B61+B60+B59+B58+B57+B56</f>
        <v>5893621</v>
      </c>
      <c r="C67" s="80">
        <f t="shared" si="0"/>
        <v>0.27027269556590122</v>
      </c>
      <c r="D67" s="91">
        <f>D66+D65+D64+D63+D62+D61+D60+D59+D58+D57+D56</f>
        <v>0</v>
      </c>
      <c r="E67" s="83">
        <f t="shared" si="9"/>
        <v>0</v>
      </c>
      <c r="F67" s="232">
        <f>F66+F65+F64+F63+F62+F61+F60+F59+F58+F57+F56</f>
        <v>21806202.02</v>
      </c>
      <c r="G67" s="82">
        <f>IF(ISBLANK(F67),"  ",IF(F76&gt;0,F67/F76,IF(F67&gt;0,1,0)))</f>
        <v>5.2559930966799721E-2</v>
      </c>
      <c r="H67" s="232">
        <f>H66+H65+H64+H63+H62+H61+H60+H59+H58+H57+H56</f>
        <v>7923049</v>
      </c>
      <c r="I67" s="80">
        <f t="shared" si="11"/>
        <v>1</v>
      </c>
      <c r="J67" s="91">
        <f>J66+J65+J64+J63+J62+J61+J60+J59+J58+J57+J56</f>
        <v>0</v>
      </c>
      <c r="K67" s="83">
        <f t="shared" si="12"/>
        <v>0</v>
      </c>
      <c r="L67" s="232">
        <f>L66+L65+L64+L63+L62+L61+L60+L59+L58+L57+L56</f>
        <v>7923049</v>
      </c>
      <c r="M67" s="82">
        <f>IF(ISBLANK(L67),"  ",IF(L76&gt;0,L67/L76,IF(L67&gt;0,1,0)))</f>
        <v>2.1408909716497476E-2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9">
        <f>BOR!B69+LUMCON!B69+LOSFA!B69</f>
        <v>48421303.780000001</v>
      </c>
      <c r="C69" s="52">
        <f t="shared" si="0"/>
        <v>1</v>
      </c>
      <c r="D69" s="53">
        <f>BOR!D69+LUMCON!D69+LOSFA!D69</f>
        <v>0</v>
      </c>
      <c r="E69" s="54">
        <f>IF(ISBLANK(D69),"  ",IF(F69&gt;0,D69/F69,IF(D69&gt;0,1,0)))</f>
        <v>0</v>
      </c>
      <c r="F69" s="67">
        <f>D69+B69</f>
        <v>48421303.780000001</v>
      </c>
      <c r="G69" s="56">
        <f>IF(ISBLANK(F69),"  ",IF(F76&gt;0,F69/F76,IF(F69&gt;0,1,0)))</f>
        <v>0.11671085050322021</v>
      </c>
      <c r="H69" s="9">
        <f>BOR!H69+LUMCON!H69+LOSFA!H69</f>
        <v>59196346</v>
      </c>
      <c r="I69" s="52">
        <f>IF(ISBLANK(H69),"  ",IF(L69&gt;0,H69/L69,IF(H69&gt;0,1,0)))</f>
        <v>1</v>
      </c>
      <c r="J69" s="53">
        <f>BOR!J69+LUMCON!J69+LOSFA!J69</f>
        <v>0</v>
      </c>
      <c r="K69" s="54">
        <f>IF(ISBLANK(J69),"  ",IF(L69&gt;0,J69/L69,IF(J69&gt;0,1,0)))</f>
        <v>0</v>
      </c>
      <c r="L69" s="67">
        <f>J69+H69</f>
        <v>59196346</v>
      </c>
      <c r="M69" s="56">
        <f>IF(ISBLANK(L69),"  ",IF(L76&gt;0,L69/L76,IF(L69&gt;0,1,0)))</f>
        <v>0.15995473801317478</v>
      </c>
    </row>
    <row r="70" spans="1:14" s="200" customFormat="1" ht="44.25" x14ac:dyDescent="0.55000000000000004">
      <c r="A70" s="223" t="s">
        <v>67</v>
      </c>
      <c r="B70" s="9">
        <f>BOR!B70+LUMCON!B70+LOSFA!B70</f>
        <v>0</v>
      </c>
      <c r="C70" s="58">
        <f t="shared" si="0"/>
        <v>0</v>
      </c>
      <c r="D70" s="53">
        <f>BOR!D70+LUMCON!D70+LOSFA!D70</f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9">
        <f>BOR!H70+LUMCON!H70+LOSFA!H70</f>
        <v>0</v>
      </c>
      <c r="I70" s="58">
        <f>IF(ISBLANK(H70),"  ",IF(L70&gt;0,H70/L70,IF(H70&gt;0,1,0)))</f>
        <v>0</v>
      </c>
      <c r="J70" s="53">
        <f>BOR!J70+LUMCON!J70+LOSFA!J70</f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9">
        <f>BOR!B72+LUMCON!B72+LOSFA!B72</f>
        <v>0</v>
      </c>
      <c r="C72" s="52">
        <f t="shared" si="0"/>
        <v>0</v>
      </c>
      <c r="D72" s="53">
        <f>BOR!D72+LUMCON!D72+LOSFA!D72</f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9">
        <f>BOR!H72+LUMCON!H72+LOSFA!H72</f>
        <v>0</v>
      </c>
      <c r="I72" s="52">
        <f>IF(ISBLANK(H72),"  ",IF(L72&gt;0,H72/L72,IF(H72&gt;0,1,0)))</f>
        <v>0</v>
      </c>
      <c r="J72" s="53">
        <f>BOR!J72+LUMCON!J72+LOSFA!J72</f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9">
        <f>BOR!B73+LUMCON!B73+LOSFA!B73</f>
        <v>3990756</v>
      </c>
      <c r="C73" s="58">
        <f t="shared" si="0"/>
        <v>1</v>
      </c>
      <c r="D73" s="53">
        <f>BOR!D73+LUMCON!D73+LOSFA!D73</f>
        <v>0</v>
      </c>
      <c r="E73" s="60">
        <f>IF(ISBLANK(D73),"  ",IF(F73&gt;0,D73/F73,IF(D73&gt;0,1,0)))</f>
        <v>0</v>
      </c>
      <c r="F73" s="44">
        <f>D73+B73</f>
        <v>3990756</v>
      </c>
      <c r="G73" s="62">
        <f>IF(ISBLANK(F73),"  ",IF(F76&gt;0,F73/F76,IF(F73&gt;0,1,0)))</f>
        <v>9.6190001208354293E-3</v>
      </c>
      <c r="H73" s="9">
        <f>BOR!H73+LUMCON!H73+LOSFA!H73</f>
        <v>4034667</v>
      </c>
      <c r="I73" s="58">
        <f>IF(ISBLANK(H73),"  ",IF(L73&gt;0,H73/L73,IF(H73&gt;0,1,0)))</f>
        <v>1</v>
      </c>
      <c r="J73" s="53">
        <f>BOR!J73+LUMCON!J73+LOSFA!J73</f>
        <v>0</v>
      </c>
      <c r="K73" s="60">
        <f>IF(ISBLANK(J73),"  ",IF(L73&gt;0,J73/L73,IF(J73&gt;0,1,0)))</f>
        <v>0</v>
      </c>
      <c r="L73" s="44">
        <f>J73+H73</f>
        <v>4034667</v>
      </c>
      <c r="M73" s="62">
        <f>IF(ISBLANK(L73),"  ",IF(L76&gt;0,L73/L76,IF(L73&gt;0,1,0)))</f>
        <v>1.0902093567657062E-2</v>
      </c>
    </row>
    <row r="74" spans="1:14" s="202" customFormat="1" ht="45" x14ac:dyDescent="0.6">
      <c r="A74" s="230" t="s">
        <v>71</v>
      </c>
      <c r="B74" s="117">
        <f>B73+B72+B70+B69</f>
        <v>52412059.780000001</v>
      </c>
      <c r="C74" s="80">
        <f t="shared" si="0"/>
        <v>1</v>
      </c>
      <c r="D74" s="95">
        <f>D73+D72+D70+D69</f>
        <v>0</v>
      </c>
      <c r="E74" s="83">
        <f>IF(ISBLANK(D74),"  ",IF(F74&gt;0,D74/F74,IF(D74&gt;0,1,0)))</f>
        <v>0</v>
      </c>
      <c r="F74" s="118">
        <f>F73+F72+F71+F70+F69</f>
        <v>52412059.780000001</v>
      </c>
      <c r="G74" s="82">
        <f>IF(ISBLANK(F74),"  ",IF(F76&gt;0,F74/F76,IF(F74&gt;0,1,0)))</f>
        <v>0.12632985062405563</v>
      </c>
      <c r="H74" s="117">
        <f>H73+H72+H70+H69</f>
        <v>63231013</v>
      </c>
      <c r="I74" s="80">
        <f>IF(ISBLANK(H74),"  ",IF(L74&gt;0,H74/L74,IF(H74&gt;0,1,0)))</f>
        <v>1</v>
      </c>
      <c r="J74" s="95">
        <f>J73+J72+J70+J69</f>
        <v>0</v>
      </c>
      <c r="K74" s="83">
        <f>IF(ISBLANK(J74),"  ",IF(L74&gt;0,J74/L74,IF(J74&gt;0,1,0)))</f>
        <v>0</v>
      </c>
      <c r="L74" s="118">
        <f>L73+L72+L71+L70+L69</f>
        <v>63231013</v>
      </c>
      <c r="M74" s="82">
        <f>IF(ISBLANK(L74),"  ",IF(L76&gt;0,L74/L76,IF(L74&gt;0,1,0)))</f>
        <v>0.17085683158083184</v>
      </c>
    </row>
    <row r="75" spans="1:14" s="202" customFormat="1" ht="45" x14ac:dyDescent="0.6">
      <c r="A75" s="230" t="s">
        <v>72</v>
      </c>
      <c r="B75" s="133">
        <f>BOR!B75+LUMCON!B75+LOSFA!B75</f>
        <v>0</v>
      </c>
      <c r="C75" s="80">
        <f>IF(ISBLANK(B75),"  ",IF(F75&gt;0,B75/F75,IF(B75&gt;0,1,0)))</f>
        <v>0</v>
      </c>
      <c r="D75" s="142">
        <f>BOR!D75+LUMCON!D75+LOSFA!D75</f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33">
        <f>BOR!H75+LUMCON!H75+LOSFA!H75</f>
        <v>0</v>
      </c>
      <c r="I75" s="80">
        <f>IF(ISBLANK(H75),"  ",IF(L75&gt;0,H75/L75,IF(H75&gt;0,1,0)))</f>
        <v>0</v>
      </c>
      <c r="J75" s="142">
        <f>BOR!J75+LUMCON!J75+LOSFA!J75</f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f>B74+B67+B47+B40+B48+B75</f>
        <v>398970041.90000004</v>
      </c>
      <c r="C76" s="122">
        <f t="shared" si="0"/>
        <v>0.96164558325435501</v>
      </c>
      <c r="D76" s="121">
        <f>D74+D67+D47+D40+D48+D75</f>
        <v>0</v>
      </c>
      <c r="E76" s="123">
        <f>IF(ISBLANK(D76),"  ",IF(F76&gt;0,D76/F76,IF(D76&gt;0,1,0)))</f>
        <v>0</v>
      </c>
      <c r="F76" s="121">
        <f>F74+F67+F47+F40+F48+F75</f>
        <v>414882622.92000002</v>
      </c>
      <c r="G76" s="124">
        <f>IF(ISBLANK(F76),"  ",IF(F76&gt;0,F76/F76,IF(F76&gt;0,1,0)))</f>
        <v>1</v>
      </c>
      <c r="H76" s="121">
        <f>H74+H67+H47+H40+H48+H75</f>
        <v>370081854</v>
      </c>
      <c r="I76" s="122">
        <f>IF(ISBLANK(H76),"  ",IF(L76&gt;0,H76/L76,IF(H76&gt;0,1,0)))</f>
        <v>1</v>
      </c>
      <c r="J76" s="121">
        <f>J74+J67+J47+J40+J48+J75</f>
        <v>0</v>
      </c>
      <c r="K76" s="123">
        <f>IF(ISBLANK(J76),"  ",IF(L76&gt;0,J76/L76,IF(J76&gt;0,1,0)))</f>
        <v>0</v>
      </c>
      <c r="L76" s="121">
        <f>L74+L67+L47+L40+L48+L75</f>
        <v>370081854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210" t="s">
        <v>3</v>
      </c>
      <c r="B3" s="211"/>
      <c r="C3" s="14"/>
      <c r="D3" s="211"/>
      <c r="E3" s="14"/>
      <c r="F3" s="211"/>
      <c r="G3" s="14"/>
      <c r="H3" s="211"/>
      <c r="I3" s="14"/>
      <c r="J3" s="211"/>
      <c r="K3" s="14"/>
      <c r="L3" s="211"/>
      <c r="M3" s="1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7943433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7943433</v>
      </c>
      <c r="G13" s="56">
        <f>IF(ISBLANK(F13),"  ",IF(F76&gt;0,F13/F76,IF(F13&gt;0,1,0)))</f>
        <v>0.15706665965853644</v>
      </c>
      <c r="H13" s="9">
        <v>14046612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14046612</v>
      </c>
      <c r="M13" s="56">
        <f>IF(ISBLANK(L13),"  ",IF(L76&gt;0,L13/L76,IF(L13&gt;0,1,0)))</f>
        <v>0.21583864896977492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30129868.48</v>
      </c>
      <c r="C15" s="137">
        <f t="shared" si="0"/>
        <v>1</v>
      </c>
      <c r="D15" s="69">
        <f>SUM(D16:D34)</f>
        <v>0</v>
      </c>
      <c r="E15" s="64">
        <f>IF(ISBLANK(D15),"  ",IF(F15&gt;0,D15/F15,IF(D15&gt;0,1,0)))</f>
        <v>0</v>
      </c>
      <c r="F15" s="48">
        <f>D15+B15</f>
        <v>30129868.48</v>
      </c>
      <c r="G15" s="65">
        <f>IF(ISBLANK(F15),"  ",IF(F76&gt;0,F15/F76,IF(F15&gt;0,1,0)))</f>
        <v>0.5957622854129474</v>
      </c>
      <c r="H15" s="226">
        <v>24630000</v>
      </c>
      <c r="I15" s="137">
        <f>IF(ISBLANK(H15),"  ",IF(L15&gt;0,H15/L15,IF(H15&gt;0,1,0)))</f>
        <v>1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24630000</v>
      </c>
      <c r="M15" s="65">
        <f>IF(ISBLANK(L15),"  ",IF(L76&gt;0,L15/L76,IF(L15&gt;0,1,0)))</f>
        <v>0.3784617902256826</v>
      </c>
      <c r="N15" s="220"/>
    </row>
    <row r="16" spans="1:17" s="200" customFormat="1" ht="44.25" x14ac:dyDescent="0.55000000000000004">
      <c r="A16" s="66" t="s">
        <v>15</v>
      </c>
      <c r="B16" s="207">
        <v>6274606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6274606</v>
      </c>
      <c r="G16" s="56">
        <f>IF(ISBLANK(F16),"  ",IF(F76&gt;0,F16/F76,IF(F16&gt;0,1,0)))</f>
        <v>0.12406869990511796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0</v>
      </c>
      <c r="C17" s="58">
        <f t="shared" si="0"/>
        <v>0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0</v>
      </c>
      <c r="G17" s="62">
        <f>IF(ISBLANK(F17),"  ",IF(F76&gt;0,F17/F76,IF(F17&gt;0,1,0)))</f>
        <v>0</v>
      </c>
      <c r="H17" s="224">
        <v>0</v>
      </c>
      <c r="I17" s="58">
        <f t="shared" si="3"/>
        <v>0</v>
      </c>
      <c r="J17" s="69">
        <v>0</v>
      </c>
      <c r="K17" s="60">
        <f t="shared" si="4"/>
        <v>0</v>
      </c>
      <c r="L17" s="44">
        <f t="shared" si="1"/>
        <v>0</v>
      </c>
      <c r="M17" s="62">
        <f>IF(ISBLANK(L17),"  ",IF(L76&gt;0,L17/L76,IF(L17&gt;0,1,0)))</f>
        <v>0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23662640.129999999</v>
      </c>
      <c r="C27" s="58">
        <f t="shared" si="0"/>
        <v>1</v>
      </c>
      <c r="D27" s="69">
        <v>0</v>
      </c>
      <c r="E27" s="54">
        <f t="shared" si="5"/>
        <v>0</v>
      </c>
      <c r="F27" s="44">
        <f t="shared" si="2"/>
        <v>23662640.129999999</v>
      </c>
      <c r="G27" s="62">
        <f>IF(ISBLANK(F27),"  ",IF(F76&gt;0,F27/F76,IF(F27&gt;0,1,0)))</f>
        <v>0.46788483567761402</v>
      </c>
      <c r="H27" s="224">
        <v>24230000</v>
      </c>
      <c r="I27" s="58">
        <f t="shared" si="3"/>
        <v>1</v>
      </c>
      <c r="J27" s="69">
        <v>0</v>
      </c>
      <c r="K27" s="60">
        <f t="shared" si="4"/>
        <v>0</v>
      </c>
      <c r="L27" s="44">
        <f t="shared" si="1"/>
        <v>24230000</v>
      </c>
      <c r="M27" s="62">
        <f>IF(ISBLANK(L27),"  ",IF(L76&gt;0,L27/L76,IF(L27&gt;0,1,0)))</f>
        <v>0.37231543553261431</v>
      </c>
      <c r="N27" s="220"/>
    </row>
    <row r="28" spans="1:14" s="200" customFormat="1" ht="44.25" x14ac:dyDescent="0.55000000000000004">
      <c r="A28" s="70" t="s">
        <v>27</v>
      </c>
      <c r="B28" s="224">
        <v>4622.3500000000004</v>
      </c>
      <c r="C28" s="58">
        <f t="shared" si="0"/>
        <v>1</v>
      </c>
      <c r="D28" s="69">
        <v>0</v>
      </c>
      <c r="E28" s="54">
        <f t="shared" si="5"/>
        <v>0</v>
      </c>
      <c r="F28" s="44">
        <f t="shared" si="2"/>
        <v>4622.3500000000004</v>
      </c>
      <c r="G28" s="62">
        <f>IF(ISBLANK(F28),"  ",IF(F76&gt;0,F28/F76,IF(F28&gt;0,1,0)))</f>
        <v>9.1398400952413911E-5</v>
      </c>
      <c r="H28" s="224">
        <v>200000</v>
      </c>
      <c r="I28" s="58">
        <f t="shared" si="3"/>
        <v>1</v>
      </c>
      <c r="J28" s="69">
        <v>0</v>
      </c>
      <c r="K28" s="60">
        <f t="shared" si="4"/>
        <v>0</v>
      </c>
      <c r="L28" s="44">
        <f t="shared" si="1"/>
        <v>200000</v>
      </c>
      <c r="M28" s="62">
        <f>IF(ISBLANK(L28),"  ",IF(L76&gt;0,L28/L76,IF(L28&gt;0,1,0)))</f>
        <v>3.0731773465341667E-3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188000</v>
      </c>
      <c r="C33" s="58">
        <f>IF(ISBLANK(B33),"  ",IF(F33&gt;0,B33/F33,IF(B33&gt;0,1,0)))</f>
        <v>1</v>
      </c>
      <c r="D33" s="69">
        <v>0</v>
      </c>
      <c r="E33" s="54">
        <f>IF(ISBLANK(D33),"  ",IF(F33&gt;0,D33/F33,IF(D33&gt;0,1,0)))</f>
        <v>0</v>
      </c>
      <c r="F33" s="44">
        <f t="shared" si="2"/>
        <v>188000</v>
      </c>
      <c r="G33" s="62">
        <f>IF(ISBLANK(F33),"  ",IF(F80&gt;0,F33/F80,IF(F33&gt;0,1,0)))</f>
        <v>1</v>
      </c>
      <c r="H33" s="224">
        <v>200000</v>
      </c>
      <c r="I33" s="58">
        <f>IF(ISBLANK(H33),"  ",IF(L33&gt;0,H33/L33,IF(H33&gt;0,1,0)))</f>
        <v>1</v>
      </c>
      <c r="J33" s="69">
        <v>0</v>
      </c>
      <c r="K33" s="60">
        <f>IF(ISBLANK(J33),"  ",IF(L33&gt;0,J33/L33,IF(J33&gt;0,1,0)))</f>
        <v>0</v>
      </c>
      <c r="L33" s="44">
        <f t="shared" si="1"/>
        <v>200000</v>
      </c>
      <c r="M33" s="62">
        <f>IF(ISBLANK(L33),"  ",IF(L80&gt;0,L33/L80,IF(L33&gt;0,1,0)))</f>
        <v>1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38073301.480000004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38073301.480000004</v>
      </c>
      <c r="G40" s="82">
        <f>IF(ISBLANK(F40),"  ",IF(F76&gt;0,F40/F76,IF(F40&gt;0,1,0)))</f>
        <v>0.75282894507148401</v>
      </c>
      <c r="H40" s="229">
        <v>38676612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38676612</v>
      </c>
      <c r="M40" s="82">
        <f>IF(ISBLANK(L40),"  ",IF(L76&gt;0,L40/L76,IF(L40&gt;0,1,0)))</f>
        <v>0.5943004391954575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2131700.64</v>
      </c>
      <c r="C46" s="58">
        <f t="shared" si="0"/>
        <v>1</v>
      </c>
      <c r="D46" s="69">
        <v>0</v>
      </c>
      <c r="E46" s="60">
        <f t="shared" si="6"/>
        <v>0</v>
      </c>
      <c r="F46" s="78">
        <f>D46+B46</f>
        <v>2131700.64</v>
      </c>
      <c r="G46" s="62">
        <f>IF(ISBLANK(F46),"  ",IF(F76&gt;0,F46/F76,IF(F46&gt;0,1,0)))</f>
        <v>4.2150427770557691E-2</v>
      </c>
      <c r="H46" s="224">
        <v>11500000</v>
      </c>
      <c r="I46" s="58">
        <f t="shared" si="7"/>
        <v>1</v>
      </c>
      <c r="J46" s="69">
        <v>0</v>
      </c>
      <c r="K46" s="60">
        <f t="shared" si="8"/>
        <v>0</v>
      </c>
      <c r="L46" s="78">
        <f>J46+H46</f>
        <v>11500000</v>
      </c>
      <c r="M46" s="62">
        <f>IF(ISBLANK(L46),"  ",IF(L76&gt;0,L46/L76,IF(L46&gt;0,1,0)))</f>
        <v>0.17670769742571457</v>
      </c>
      <c r="N46" s="220"/>
    </row>
    <row r="47" spans="1:14" s="202" customFormat="1" ht="45" x14ac:dyDescent="0.6">
      <c r="A47" s="230" t="s">
        <v>44</v>
      </c>
      <c r="B47" s="232">
        <v>2131700.64</v>
      </c>
      <c r="C47" s="80">
        <f t="shared" si="0"/>
        <v>1</v>
      </c>
      <c r="D47" s="91">
        <v>0</v>
      </c>
      <c r="E47" s="83">
        <f t="shared" si="6"/>
        <v>0</v>
      </c>
      <c r="F47" s="92">
        <f>F46+F45+F44+F43+F42</f>
        <v>2131700.64</v>
      </c>
      <c r="G47" s="82">
        <f>IF(ISBLANK(F47),"  ",IF(F76&gt;0,F47/F76,IF(F47&gt;0,1,0)))</f>
        <v>4.2150427770557691E-2</v>
      </c>
      <c r="H47" s="232">
        <v>11500000</v>
      </c>
      <c r="I47" s="80">
        <f t="shared" si="7"/>
        <v>1</v>
      </c>
      <c r="J47" s="91">
        <v>0</v>
      </c>
      <c r="K47" s="83">
        <f t="shared" si="8"/>
        <v>0</v>
      </c>
      <c r="L47" s="92">
        <f>L46+L45+L44+L43+L42</f>
        <v>11500000</v>
      </c>
      <c r="M47" s="82">
        <f>IF(ISBLANK(L47),"  ",IF(L76&gt;0,L47/L76,IF(L47&gt;0,1,0)))</f>
        <v>0.17670769742571457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780427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780427</v>
      </c>
      <c r="G66" s="62">
        <f>IF(ISBLANK(F66),"  ",IF(F76&gt;0,F66/F76,IF(F66&gt;0,1,0)))</f>
        <v>1.5431496935560812E-2</v>
      </c>
      <c r="H66" s="224">
        <v>2730299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2730299</v>
      </c>
      <c r="M66" s="62">
        <f>IF(ISBLANK(L66),"  ",IF(L76&gt;0,L66/L76,IF(L66&gt;0,1,0)))</f>
        <v>4.1953465180324445E-2</v>
      </c>
      <c r="N66" s="220"/>
    </row>
    <row r="67" spans="1:14" s="202" customFormat="1" ht="45" x14ac:dyDescent="0.6">
      <c r="A67" s="235" t="s">
        <v>64</v>
      </c>
      <c r="B67" s="232">
        <v>780427</v>
      </c>
      <c r="C67" s="80">
        <f t="shared" si="0"/>
        <v>1</v>
      </c>
      <c r="D67" s="91">
        <v>0</v>
      </c>
      <c r="E67" s="83">
        <f t="shared" si="9"/>
        <v>0</v>
      </c>
      <c r="F67" s="232">
        <f>F66+F65+F64+F63+F62+F61+F60+F59+F58+F57+F56</f>
        <v>780427</v>
      </c>
      <c r="G67" s="82">
        <f>IF(ISBLANK(F67),"  ",IF(F76&gt;0,F67/F76,IF(F67&gt;0,1,0)))</f>
        <v>1.5431496935560812E-2</v>
      </c>
      <c r="H67" s="232">
        <v>2730299</v>
      </c>
      <c r="I67" s="80">
        <f t="shared" si="11"/>
        <v>1</v>
      </c>
      <c r="J67" s="91">
        <v>0</v>
      </c>
      <c r="K67" s="83">
        <f t="shared" si="12"/>
        <v>0</v>
      </c>
      <c r="L67" s="232">
        <f>L66+L65+L64+L63+L62+L61+L60+L59+L58+L57+L56</f>
        <v>2730299</v>
      </c>
      <c r="M67" s="82">
        <f>IF(ISBLANK(L67),"  ",IF(L76&gt;0,L67/L76,IF(L67&gt;0,1,0)))</f>
        <v>4.1953465180324445E-2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9588212.7799999993</v>
      </c>
      <c r="C69" s="52">
        <f t="shared" si="0"/>
        <v>1</v>
      </c>
      <c r="D69" s="59">
        <v>0</v>
      </c>
      <c r="E69" s="54">
        <f>IF(ISBLANK(D69),"  ",IF(F69&gt;0,D69/F69,IF(D69&gt;0,1,0)))</f>
        <v>0</v>
      </c>
      <c r="F69" s="67">
        <f>D69+B69</f>
        <v>9588212.7799999993</v>
      </c>
      <c r="G69" s="56">
        <f>IF(ISBLANK(F69),"  ",IF(F76&gt;0,F69/F76,IF(F69&gt;0,1,0)))</f>
        <v>0.18958913022239748</v>
      </c>
      <c r="H69" s="207">
        <v>12172314</v>
      </c>
      <c r="I69" s="52">
        <f>IF(ISBLANK(H69),"  ",IF(L69&gt;0,H69/L69,IF(H69&gt;0,1,0)))</f>
        <v>1</v>
      </c>
      <c r="J69" s="59">
        <v>0</v>
      </c>
      <c r="K69" s="54">
        <f>IF(ISBLANK(J69),"  ",IF(L69&gt;0,J69/L69,IF(J69&gt;0,1,0)))</f>
        <v>0</v>
      </c>
      <c r="L69" s="67">
        <f>J69+H69</f>
        <v>12172314</v>
      </c>
      <c r="M69" s="56">
        <f>IF(ISBLANK(L69),"  ",IF(L76&gt;0,L69/L76,IF(L69&gt;0,1,0)))</f>
        <v>0.18703839819850343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0</v>
      </c>
      <c r="C73" s="58">
        <f t="shared" si="0"/>
        <v>0</v>
      </c>
      <c r="D73" s="69">
        <v>0</v>
      </c>
      <c r="E73" s="60">
        <f>IF(ISBLANK(D73),"  ",IF(F73&gt;0,D73/F73,IF(D73&gt;0,1,0)))</f>
        <v>0</v>
      </c>
      <c r="F73" s="44">
        <f>D73+B73</f>
        <v>0</v>
      </c>
      <c r="G73" s="62">
        <f>IF(ISBLANK(F73),"  ",IF(F76&gt;0,F73/F76,IF(F73&gt;0,1,0)))</f>
        <v>0</v>
      </c>
      <c r="H73" s="224">
        <v>0</v>
      </c>
      <c r="I73" s="58">
        <f>IF(ISBLANK(H73),"  ",IF(L73&gt;0,H73/L73,IF(H73&gt;0,1,0)))</f>
        <v>0</v>
      </c>
      <c r="J73" s="69">
        <v>0</v>
      </c>
      <c r="K73" s="60">
        <f>IF(ISBLANK(J73),"  ",IF(L73&gt;0,J73/L73,IF(J73&gt;0,1,0)))</f>
        <v>0</v>
      </c>
      <c r="L73" s="44">
        <f>J73+H73</f>
        <v>0</v>
      </c>
      <c r="M73" s="62">
        <f>IF(ISBLANK(L73),"  ",IF(L76&gt;0,L73/L76,IF(L73&gt;0,1,0)))</f>
        <v>0</v>
      </c>
    </row>
    <row r="74" spans="1:14" s="202" customFormat="1" ht="45" x14ac:dyDescent="0.6">
      <c r="A74" s="230" t="s">
        <v>71</v>
      </c>
      <c r="B74" s="117">
        <v>9588212.7799999993</v>
      </c>
      <c r="C74" s="80">
        <f t="shared" si="0"/>
        <v>1</v>
      </c>
      <c r="D74" s="95">
        <v>0</v>
      </c>
      <c r="E74" s="83">
        <f>IF(ISBLANK(D74),"  ",IF(F74&gt;0,D74/F74,IF(D74&gt;0,1,0)))</f>
        <v>0</v>
      </c>
      <c r="F74" s="118">
        <f>F73+F72+F71+F70+F69</f>
        <v>9588212.7799999993</v>
      </c>
      <c r="G74" s="82">
        <f>IF(ISBLANK(F74),"  ",IF(F76&gt;0,F74/F76,IF(F74&gt;0,1,0)))</f>
        <v>0.18958913022239748</v>
      </c>
      <c r="H74" s="117">
        <v>12172314</v>
      </c>
      <c r="I74" s="80">
        <f>IF(ISBLANK(H74),"  ",IF(L74&gt;0,H74/L74,IF(H74&gt;0,1,0)))</f>
        <v>1</v>
      </c>
      <c r="J74" s="95">
        <v>0</v>
      </c>
      <c r="K74" s="83">
        <f>IF(ISBLANK(J74),"  ",IF(L74&gt;0,J74/L74,IF(J74&gt;0,1,0)))</f>
        <v>0</v>
      </c>
      <c r="L74" s="118">
        <f>L73+L72+L71+L70+L69</f>
        <v>12172314</v>
      </c>
      <c r="M74" s="82">
        <f>IF(ISBLANK(L74),"  ",IF(L76&gt;0,L74/L76,IF(L74&gt;0,1,0)))</f>
        <v>0.18703839819850343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50573641.900000006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50573641.900000006</v>
      </c>
      <c r="G76" s="124">
        <f>IF(ISBLANK(F76),"  ",IF(F76&gt;0,F76/F76,IF(F76&gt;0,1,0)))</f>
        <v>1</v>
      </c>
      <c r="H76" s="121">
        <v>65079225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65079225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16.5" customHeight="1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30" zoomScaleNormal="30" workbookViewId="0"/>
  </sheetViews>
  <sheetFormatPr defaultColWidth="12.42578125" defaultRowHeight="15" x14ac:dyDescent="0.2"/>
  <cols>
    <col min="1" max="1" width="186.7109375" style="201" customWidth="1"/>
    <col min="2" max="2" width="56.42578125" style="240" customWidth="1"/>
    <col min="3" max="3" width="45.5703125" style="201" customWidth="1"/>
    <col min="4" max="4" width="45.5703125" style="240" customWidth="1"/>
    <col min="5" max="5" width="45.5703125" style="201" customWidth="1"/>
    <col min="6" max="6" width="45.5703125" style="240" customWidth="1"/>
    <col min="7" max="7" width="45.5703125" style="201" customWidth="1"/>
    <col min="8" max="8" width="54.7109375" style="240" customWidth="1"/>
    <col min="9" max="9" width="45.5703125" style="201" customWidth="1"/>
    <col min="10" max="10" width="45.5703125" style="240" customWidth="1"/>
    <col min="11" max="11" width="45.5703125" style="201" customWidth="1"/>
    <col min="12" max="12" width="45.5703125" style="240" customWidth="1"/>
    <col min="13" max="13" width="45.5703125" style="201" customWidth="1"/>
    <col min="14" max="256" width="12.42578125" style="201"/>
    <col min="257" max="257" width="186.7109375" style="201" customWidth="1"/>
    <col min="258" max="258" width="56.42578125" style="201" customWidth="1"/>
    <col min="259" max="263" width="45.5703125" style="201" customWidth="1"/>
    <col min="264" max="264" width="54.7109375" style="201" customWidth="1"/>
    <col min="265" max="269" width="45.5703125" style="201" customWidth="1"/>
    <col min="270" max="512" width="12.42578125" style="201"/>
    <col min="513" max="513" width="186.7109375" style="201" customWidth="1"/>
    <col min="514" max="514" width="56.42578125" style="201" customWidth="1"/>
    <col min="515" max="519" width="45.5703125" style="201" customWidth="1"/>
    <col min="520" max="520" width="54.7109375" style="201" customWidth="1"/>
    <col min="521" max="525" width="45.5703125" style="201" customWidth="1"/>
    <col min="526" max="768" width="12.42578125" style="201"/>
    <col min="769" max="769" width="186.7109375" style="201" customWidth="1"/>
    <col min="770" max="770" width="56.42578125" style="201" customWidth="1"/>
    <col min="771" max="775" width="45.5703125" style="201" customWidth="1"/>
    <col min="776" max="776" width="54.7109375" style="201" customWidth="1"/>
    <col min="777" max="781" width="45.5703125" style="201" customWidth="1"/>
    <col min="782" max="1024" width="12.42578125" style="201"/>
    <col min="1025" max="1025" width="186.7109375" style="201" customWidth="1"/>
    <col min="1026" max="1026" width="56.42578125" style="201" customWidth="1"/>
    <col min="1027" max="1031" width="45.5703125" style="201" customWidth="1"/>
    <col min="1032" max="1032" width="54.7109375" style="201" customWidth="1"/>
    <col min="1033" max="1037" width="45.5703125" style="201" customWidth="1"/>
    <col min="1038" max="1280" width="12.42578125" style="201"/>
    <col min="1281" max="1281" width="186.7109375" style="201" customWidth="1"/>
    <col min="1282" max="1282" width="56.42578125" style="201" customWidth="1"/>
    <col min="1283" max="1287" width="45.5703125" style="201" customWidth="1"/>
    <col min="1288" max="1288" width="54.7109375" style="201" customWidth="1"/>
    <col min="1289" max="1293" width="45.5703125" style="201" customWidth="1"/>
    <col min="1294" max="1536" width="12.42578125" style="201"/>
    <col min="1537" max="1537" width="186.7109375" style="201" customWidth="1"/>
    <col min="1538" max="1538" width="56.42578125" style="201" customWidth="1"/>
    <col min="1539" max="1543" width="45.5703125" style="201" customWidth="1"/>
    <col min="1544" max="1544" width="54.7109375" style="201" customWidth="1"/>
    <col min="1545" max="1549" width="45.5703125" style="201" customWidth="1"/>
    <col min="1550" max="1792" width="12.42578125" style="201"/>
    <col min="1793" max="1793" width="186.7109375" style="201" customWidth="1"/>
    <col min="1794" max="1794" width="56.42578125" style="201" customWidth="1"/>
    <col min="1795" max="1799" width="45.5703125" style="201" customWidth="1"/>
    <col min="1800" max="1800" width="54.7109375" style="201" customWidth="1"/>
    <col min="1801" max="1805" width="45.5703125" style="201" customWidth="1"/>
    <col min="1806" max="2048" width="12.42578125" style="201"/>
    <col min="2049" max="2049" width="186.7109375" style="201" customWidth="1"/>
    <col min="2050" max="2050" width="56.42578125" style="201" customWidth="1"/>
    <col min="2051" max="2055" width="45.5703125" style="201" customWidth="1"/>
    <col min="2056" max="2056" width="54.7109375" style="201" customWidth="1"/>
    <col min="2057" max="2061" width="45.5703125" style="201" customWidth="1"/>
    <col min="2062" max="2304" width="12.42578125" style="201"/>
    <col min="2305" max="2305" width="186.7109375" style="201" customWidth="1"/>
    <col min="2306" max="2306" width="56.42578125" style="201" customWidth="1"/>
    <col min="2307" max="2311" width="45.5703125" style="201" customWidth="1"/>
    <col min="2312" max="2312" width="54.7109375" style="201" customWidth="1"/>
    <col min="2313" max="2317" width="45.5703125" style="201" customWidth="1"/>
    <col min="2318" max="2560" width="12.42578125" style="201"/>
    <col min="2561" max="2561" width="186.7109375" style="201" customWidth="1"/>
    <col min="2562" max="2562" width="56.42578125" style="201" customWidth="1"/>
    <col min="2563" max="2567" width="45.5703125" style="201" customWidth="1"/>
    <col min="2568" max="2568" width="54.7109375" style="201" customWidth="1"/>
    <col min="2569" max="2573" width="45.5703125" style="201" customWidth="1"/>
    <col min="2574" max="2816" width="12.42578125" style="201"/>
    <col min="2817" max="2817" width="186.7109375" style="201" customWidth="1"/>
    <col min="2818" max="2818" width="56.42578125" style="201" customWidth="1"/>
    <col min="2819" max="2823" width="45.5703125" style="201" customWidth="1"/>
    <col min="2824" max="2824" width="54.7109375" style="201" customWidth="1"/>
    <col min="2825" max="2829" width="45.5703125" style="201" customWidth="1"/>
    <col min="2830" max="3072" width="12.42578125" style="201"/>
    <col min="3073" max="3073" width="186.7109375" style="201" customWidth="1"/>
    <col min="3074" max="3074" width="56.42578125" style="201" customWidth="1"/>
    <col min="3075" max="3079" width="45.5703125" style="201" customWidth="1"/>
    <col min="3080" max="3080" width="54.7109375" style="201" customWidth="1"/>
    <col min="3081" max="3085" width="45.5703125" style="201" customWidth="1"/>
    <col min="3086" max="3328" width="12.42578125" style="201"/>
    <col min="3329" max="3329" width="186.7109375" style="201" customWidth="1"/>
    <col min="3330" max="3330" width="56.42578125" style="201" customWidth="1"/>
    <col min="3331" max="3335" width="45.5703125" style="201" customWidth="1"/>
    <col min="3336" max="3336" width="54.7109375" style="201" customWidth="1"/>
    <col min="3337" max="3341" width="45.5703125" style="201" customWidth="1"/>
    <col min="3342" max="3584" width="12.42578125" style="201"/>
    <col min="3585" max="3585" width="186.7109375" style="201" customWidth="1"/>
    <col min="3586" max="3586" width="56.42578125" style="201" customWidth="1"/>
    <col min="3587" max="3591" width="45.5703125" style="201" customWidth="1"/>
    <col min="3592" max="3592" width="54.7109375" style="201" customWidth="1"/>
    <col min="3593" max="3597" width="45.5703125" style="201" customWidth="1"/>
    <col min="3598" max="3840" width="12.42578125" style="201"/>
    <col min="3841" max="3841" width="186.7109375" style="201" customWidth="1"/>
    <col min="3842" max="3842" width="56.42578125" style="201" customWidth="1"/>
    <col min="3843" max="3847" width="45.5703125" style="201" customWidth="1"/>
    <col min="3848" max="3848" width="54.7109375" style="201" customWidth="1"/>
    <col min="3849" max="3853" width="45.5703125" style="201" customWidth="1"/>
    <col min="3854" max="4096" width="12.42578125" style="201"/>
    <col min="4097" max="4097" width="186.7109375" style="201" customWidth="1"/>
    <col min="4098" max="4098" width="56.42578125" style="201" customWidth="1"/>
    <col min="4099" max="4103" width="45.5703125" style="201" customWidth="1"/>
    <col min="4104" max="4104" width="54.7109375" style="201" customWidth="1"/>
    <col min="4105" max="4109" width="45.5703125" style="201" customWidth="1"/>
    <col min="4110" max="4352" width="12.42578125" style="201"/>
    <col min="4353" max="4353" width="186.7109375" style="201" customWidth="1"/>
    <col min="4354" max="4354" width="56.42578125" style="201" customWidth="1"/>
    <col min="4355" max="4359" width="45.5703125" style="201" customWidth="1"/>
    <col min="4360" max="4360" width="54.7109375" style="201" customWidth="1"/>
    <col min="4361" max="4365" width="45.5703125" style="201" customWidth="1"/>
    <col min="4366" max="4608" width="12.42578125" style="201"/>
    <col min="4609" max="4609" width="186.7109375" style="201" customWidth="1"/>
    <col min="4610" max="4610" width="56.42578125" style="201" customWidth="1"/>
    <col min="4611" max="4615" width="45.5703125" style="201" customWidth="1"/>
    <col min="4616" max="4616" width="54.7109375" style="201" customWidth="1"/>
    <col min="4617" max="4621" width="45.5703125" style="201" customWidth="1"/>
    <col min="4622" max="4864" width="12.42578125" style="201"/>
    <col min="4865" max="4865" width="186.7109375" style="201" customWidth="1"/>
    <col min="4866" max="4866" width="56.42578125" style="201" customWidth="1"/>
    <col min="4867" max="4871" width="45.5703125" style="201" customWidth="1"/>
    <col min="4872" max="4872" width="54.7109375" style="201" customWidth="1"/>
    <col min="4873" max="4877" width="45.5703125" style="201" customWidth="1"/>
    <col min="4878" max="5120" width="12.42578125" style="201"/>
    <col min="5121" max="5121" width="186.7109375" style="201" customWidth="1"/>
    <col min="5122" max="5122" width="56.42578125" style="201" customWidth="1"/>
    <col min="5123" max="5127" width="45.5703125" style="201" customWidth="1"/>
    <col min="5128" max="5128" width="54.7109375" style="201" customWidth="1"/>
    <col min="5129" max="5133" width="45.5703125" style="201" customWidth="1"/>
    <col min="5134" max="5376" width="12.42578125" style="201"/>
    <col min="5377" max="5377" width="186.7109375" style="201" customWidth="1"/>
    <col min="5378" max="5378" width="56.42578125" style="201" customWidth="1"/>
    <col min="5379" max="5383" width="45.5703125" style="201" customWidth="1"/>
    <col min="5384" max="5384" width="54.7109375" style="201" customWidth="1"/>
    <col min="5385" max="5389" width="45.5703125" style="201" customWidth="1"/>
    <col min="5390" max="5632" width="12.42578125" style="201"/>
    <col min="5633" max="5633" width="186.7109375" style="201" customWidth="1"/>
    <col min="5634" max="5634" width="56.42578125" style="201" customWidth="1"/>
    <col min="5635" max="5639" width="45.5703125" style="201" customWidth="1"/>
    <col min="5640" max="5640" width="54.7109375" style="201" customWidth="1"/>
    <col min="5641" max="5645" width="45.5703125" style="201" customWidth="1"/>
    <col min="5646" max="5888" width="12.42578125" style="201"/>
    <col min="5889" max="5889" width="186.7109375" style="201" customWidth="1"/>
    <col min="5890" max="5890" width="56.42578125" style="201" customWidth="1"/>
    <col min="5891" max="5895" width="45.5703125" style="201" customWidth="1"/>
    <col min="5896" max="5896" width="54.7109375" style="201" customWidth="1"/>
    <col min="5897" max="5901" width="45.5703125" style="201" customWidth="1"/>
    <col min="5902" max="6144" width="12.42578125" style="201"/>
    <col min="6145" max="6145" width="186.7109375" style="201" customWidth="1"/>
    <col min="6146" max="6146" width="56.42578125" style="201" customWidth="1"/>
    <col min="6147" max="6151" width="45.5703125" style="201" customWidth="1"/>
    <col min="6152" max="6152" width="54.7109375" style="201" customWidth="1"/>
    <col min="6153" max="6157" width="45.5703125" style="201" customWidth="1"/>
    <col min="6158" max="6400" width="12.42578125" style="201"/>
    <col min="6401" max="6401" width="186.7109375" style="201" customWidth="1"/>
    <col min="6402" max="6402" width="56.42578125" style="201" customWidth="1"/>
    <col min="6403" max="6407" width="45.5703125" style="201" customWidth="1"/>
    <col min="6408" max="6408" width="54.7109375" style="201" customWidth="1"/>
    <col min="6409" max="6413" width="45.5703125" style="201" customWidth="1"/>
    <col min="6414" max="6656" width="12.42578125" style="201"/>
    <col min="6657" max="6657" width="186.7109375" style="201" customWidth="1"/>
    <col min="6658" max="6658" width="56.42578125" style="201" customWidth="1"/>
    <col min="6659" max="6663" width="45.5703125" style="201" customWidth="1"/>
    <col min="6664" max="6664" width="54.7109375" style="201" customWidth="1"/>
    <col min="6665" max="6669" width="45.5703125" style="201" customWidth="1"/>
    <col min="6670" max="6912" width="12.42578125" style="201"/>
    <col min="6913" max="6913" width="186.7109375" style="201" customWidth="1"/>
    <col min="6914" max="6914" width="56.42578125" style="201" customWidth="1"/>
    <col min="6915" max="6919" width="45.5703125" style="201" customWidth="1"/>
    <col min="6920" max="6920" width="54.7109375" style="201" customWidth="1"/>
    <col min="6921" max="6925" width="45.5703125" style="201" customWidth="1"/>
    <col min="6926" max="7168" width="12.42578125" style="201"/>
    <col min="7169" max="7169" width="186.7109375" style="201" customWidth="1"/>
    <col min="7170" max="7170" width="56.42578125" style="201" customWidth="1"/>
    <col min="7171" max="7175" width="45.5703125" style="201" customWidth="1"/>
    <col min="7176" max="7176" width="54.7109375" style="201" customWidth="1"/>
    <col min="7177" max="7181" width="45.5703125" style="201" customWidth="1"/>
    <col min="7182" max="7424" width="12.42578125" style="201"/>
    <col min="7425" max="7425" width="186.7109375" style="201" customWidth="1"/>
    <col min="7426" max="7426" width="56.42578125" style="201" customWidth="1"/>
    <col min="7427" max="7431" width="45.5703125" style="201" customWidth="1"/>
    <col min="7432" max="7432" width="54.7109375" style="201" customWidth="1"/>
    <col min="7433" max="7437" width="45.5703125" style="201" customWidth="1"/>
    <col min="7438" max="7680" width="12.42578125" style="201"/>
    <col min="7681" max="7681" width="186.7109375" style="201" customWidth="1"/>
    <col min="7682" max="7682" width="56.42578125" style="201" customWidth="1"/>
    <col min="7683" max="7687" width="45.5703125" style="201" customWidth="1"/>
    <col min="7688" max="7688" width="54.7109375" style="201" customWidth="1"/>
    <col min="7689" max="7693" width="45.5703125" style="201" customWidth="1"/>
    <col min="7694" max="7936" width="12.42578125" style="201"/>
    <col min="7937" max="7937" width="186.7109375" style="201" customWidth="1"/>
    <col min="7938" max="7938" width="56.42578125" style="201" customWidth="1"/>
    <col min="7939" max="7943" width="45.5703125" style="201" customWidth="1"/>
    <col min="7944" max="7944" width="54.7109375" style="201" customWidth="1"/>
    <col min="7945" max="7949" width="45.5703125" style="201" customWidth="1"/>
    <col min="7950" max="8192" width="12.42578125" style="201"/>
    <col min="8193" max="8193" width="186.7109375" style="201" customWidth="1"/>
    <col min="8194" max="8194" width="56.42578125" style="201" customWidth="1"/>
    <col min="8195" max="8199" width="45.5703125" style="201" customWidth="1"/>
    <col min="8200" max="8200" width="54.7109375" style="201" customWidth="1"/>
    <col min="8201" max="8205" width="45.5703125" style="201" customWidth="1"/>
    <col min="8206" max="8448" width="12.42578125" style="201"/>
    <col min="8449" max="8449" width="186.7109375" style="201" customWidth="1"/>
    <col min="8450" max="8450" width="56.42578125" style="201" customWidth="1"/>
    <col min="8451" max="8455" width="45.5703125" style="201" customWidth="1"/>
    <col min="8456" max="8456" width="54.7109375" style="201" customWidth="1"/>
    <col min="8457" max="8461" width="45.5703125" style="201" customWidth="1"/>
    <col min="8462" max="8704" width="12.42578125" style="201"/>
    <col min="8705" max="8705" width="186.7109375" style="201" customWidth="1"/>
    <col min="8706" max="8706" width="56.42578125" style="201" customWidth="1"/>
    <col min="8707" max="8711" width="45.5703125" style="201" customWidth="1"/>
    <col min="8712" max="8712" width="54.7109375" style="201" customWidth="1"/>
    <col min="8713" max="8717" width="45.5703125" style="201" customWidth="1"/>
    <col min="8718" max="8960" width="12.42578125" style="201"/>
    <col min="8961" max="8961" width="186.7109375" style="201" customWidth="1"/>
    <col min="8962" max="8962" width="56.42578125" style="201" customWidth="1"/>
    <col min="8963" max="8967" width="45.5703125" style="201" customWidth="1"/>
    <col min="8968" max="8968" width="54.7109375" style="201" customWidth="1"/>
    <col min="8969" max="8973" width="45.5703125" style="201" customWidth="1"/>
    <col min="8974" max="9216" width="12.42578125" style="201"/>
    <col min="9217" max="9217" width="186.7109375" style="201" customWidth="1"/>
    <col min="9218" max="9218" width="56.42578125" style="201" customWidth="1"/>
    <col min="9219" max="9223" width="45.5703125" style="201" customWidth="1"/>
    <col min="9224" max="9224" width="54.7109375" style="201" customWidth="1"/>
    <col min="9225" max="9229" width="45.5703125" style="201" customWidth="1"/>
    <col min="9230" max="9472" width="12.42578125" style="201"/>
    <col min="9473" max="9473" width="186.7109375" style="201" customWidth="1"/>
    <col min="9474" max="9474" width="56.42578125" style="201" customWidth="1"/>
    <col min="9475" max="9479" width="45.5703125" style="201" customWidth="1"/>
    <col min="9480" max="9480" width="54.7109375" style="201" customWidth="1"/>
    <col min="9481" max="9485" width="45.5703125" style="201" customWidth="1"/>
    <col min="9486" max="9728" width="12.42578125" style="201"/>
    <col min="9729" max="9729" width="186.7109375" style="201" customWidth="1"/>
    <col min="9730" max="9730" width="56.42578125" style="201" customWidth="1"/>
    <col min="9731" max="9735" width="45.5703125" style="201" customWidth="1"/>
    <col min="9736" max="9736" width="54.7109375" style="201" customWidth="1"/>
    <col min="9737" max="9741" width="45.5703125" style="201" customWidth="1"/>
    <col min="9742" max="9984" width="12.42578125" style="201"/>
    <col min="9985" max="9985" width="186.7109375" style="201" customWidth="1"/>
    <col min="9986" max="9986" width="56.42578125" style="201" customWidth="1"/>
    <col min="9987" max="9991" width="45.5703125" style="201" customWidth="1"/>
    <col min="9992" max="9992" width="54.7109375" style="201" customWidth="1"/>
    <col min="9993" max="9997" width="45.5703125" style="201" customWidth="1"/>
    <col min="9998" max="10240" width="12.42578125" style="201"/>
    <col min="10241" max="10241" width="186.7109375" style="201" customWidth="1"/>
    <col min="10242" max="10242" width="56.42578125" style="201" customWidth="1"/>
    <col min="10243" max="10247" width="45.5703125" style="201" customWidth="1"/>
    <col min="10248" max="10248" width="54.7109375" style="201" customWidth="1"/>
    <col min="10249" max="10253" width="45.5703125" style="201" customWidth="1"/>
    <col min="10254" max="10496" width="12.42578125" style="201"/>
    <col min="10497" max="10497" width="186.7109375" style="201" customWidth="1"/>
    <col min="10498" max="10498" width="56.42578125" style="201" customWidth="1"/>
    <col min="10499" max="10503" width="45.5703125" style="201" customWidth="1"/>
    <col min="10504" max="10504" width="54.7109375" style="201" customWidth="1"/>
    <col min="10505" max="10509" width="45.5703125" style="201" customWidth="1"/>
    <col min="10510" max="10752" width="12.42578125" style="201"/>
    <col min="10753" max="10753" width="186.7109375" style="201" customWidth="1"/>
    <col min="10754" max="10754" width="56.42578125" style="201" customWidth="1"/>
    <col min="10755" max="10759" width="45.5703125" style="201" customWidth="1"/>
    <col min="10760" max="10760" width="54.7109375" style="201" customWidth="1"/>
    <col min="10761" max="10765" width="45.5703125" style="201" customWidth="1"/>
    <col min="10766" max="11008" width="12.42578125" style="201"/>
    <col min="11009" max="11009" width="186.7109375" style="201" customWidth="1"/>
    <col min="11010" max="11010" width="56.42578125" style="201" customWidth="1"/>
    <col min="11011" max="11015" width="45.5703125" style="201" customWidth="1"/>
    <col min="11016" max="11016" width="54.7109375" style="201" customWidth="1"/>
    <col min="11017" max="11021" width="45.5703125" style="201" customWidth="1"/>
    <col min="11022" max="11264" width="12.42578125" style="201"/>
    <col min="11265" max="11265" width="186.7109375" style="201" customWidth="1"/>
    <col min="11266" max="11266" width="56.42578125" style="201" customWidth="1"/>
    <col min="11267" max="11271" width="45.5703125" style="201" customWidth="1"/>
    <col min="11272" max="11272" width="54.7109375" style="201" customWidth="1"/>
    <col min="11273" max="11277" width="45.5703125" style="201" customWidth="1"/>
    <col min="11278" max="11520" width="12.42578125" style="201"/>
    <col min="11521" max="11521" width="186.7109375" style="201" customWidth="1"/>
    <col min="11522" max="11522" width="56.42578125" style="201" customWidth="1"/>
    <col min="11523" max="11527" width="45.5703125" style="201" customWidth="1"/>
    <col min="11528" max="11528" width="54.7109375" style="201" customWidth="1"/>
    <col min="11529" max="11533" width="45.5703125" style="201" customWidth="1"/>
    <col min="11534" max="11776" width="12.42578125" style="201"/>
    <col min="11777" max="11777" width="186.7109375" style="201" customWidth="1"/>
    <col min="11778" max="11778" width="56.42578125" style="201" customWidth="1"/>
    <col min="11779" max="11783" width="45.5703125" style="201" customWidth="1"/>
    <col min="11784" max="11784" width="54.7109375" style="201" customWidth="1"/>
    <col min="11785" max="11789" width="45.5703125" style="201" customWidth="1"/>
    <col min="11790" max="12032" width="12.42578125" style="201"/>
    <col min="12033" max="12033" width="186.7109375" style="201" customWidth="1"/>
    <col min="12034" max="12034" width="56.42578125" style="201" customWidth="1"/>
    <col min="12035" max="12039" width="45.5703125" style="201" customWidth="1"/>
    <col min="12040" max="12040" width="54.7109375" style="201" customWidth="1"/>
    <col min="12041" max="12045" width="45.5703125" style="201" customWidth="1"/>
    <col min="12046" max="12288" width="12.42578125" style="201"/>
    <col min="12289" max="12289" width="186.7109375" style="201" customWidth="1"/>
    <col min="12290" max="12290" width="56.42578125" style="201" customWidth="1"/>
    <col min="12291" max="12295" width="45.5703125" style="201" customWidth="1"/>
    <col min="12296" max="12296" width="54.7109375" style="201" customWidth="1"/>
    <col min="12297" max="12301" width="45.5703125" style="201" customWidth="1"/>
    <col min="12302" max="12544" width="12.42578125" style="201"/>
    <col min="12545" max="12545" width="186.7109375" style="201" customWidth="1"/>
    <col min="12546" max="12546" width="56.42578125" style="201" customWidth="1"/>
    <col min="12547" max="12551" width="45.5703125" style="201" customWidth="1"/>
    <col min="12552" max="12552" width="54.7109375" style="201" customWidth="1"/>
    <col min="12553" max="12557" width="45.5703125" style="201" customWidth="1"/>
    <col min="12558" max="12800" width="12.42578125" style="201"/>
    <col min="12801" max="12801" width="186.7109375" style="201" customWidth="1"/>
    <col min="12802" max="12802" width="56.42578125" style="201" customWidth="1"/>
    <col min="12803" max="12807" width="45.5703125" style="201" customWidth="1"/>
    <col min="12808" max="12808" width="54.7109375" style="201" customWidth="1"/>
    <col min="12809" max="12813" width="45.5703125" style="201" customWidth="1"/>
    <col min="12814" max="13056" width="12.42578125" style="201"/>
    <col min="13057" max="13057" width="186.7109375" style="201" customWidth="1"/>
    <col min="13058" max="13058" width="56.42578125" style="201" customWidth="1"/>
    <col min="13059" max="13063" width="45.5703125" style="201" customWidth="1"/>
    <col min="13064" max="13064" width="54.7109375" style="201" customWidth="1"/>
    <col min="13065" max="13069" width="45.5703125" style="201" customWidth="1"/>
    <col min="13070" max="13312" width="12.42578125" style="201"/>
    <col min="13313" max="13313" width="186.7109375" style="201" customWidth="1"/>
    <col min="13314" max="13314" width="56.42578125" style="201" customWidth="1"/>
    <col min="13315" max="13319" width="45.5703125" style="201" customWidth="1"/>
    <col min="13320" max="13320" width="54.7109375" style="201" customWidth="1"/>
    <col min="13321" max="13325" width="45.5703125" style="201" customWidth="1"/>
    <col min="13326" max="13568" width="12.42578125" style="201"/>
    <col min="13569" max="13569" width="186.7109375" style="201" customWidth="1"/>
    <col min="13570" max="13570" width="56.42578125" style="201" customWidth="1"/>
    <col min="13571" max="13575" width="45.5703125" style="201" customWidth="1"/>
    <col min="13576" max="13576" width="54.7109375" style="201" customWidth="1"/>
    <col min="13577" max="13581" width="45.5703125" style="201" customWidth="1"/>
    <col min="13582" max="13824" width="12.42578125" style="201"/>
    <col min="13825" max="13825" width="186.7109375" style="201" customWidth="1"/>
    <col min="13826" max="13826" width="56.42578125" style="201" customWidth="1"/>
    <col min="13827" max="13831" width="45.5703125" style="201" customWidth="1"/>
    <col min="13832" max="13832" width="54.7109375" style="201" customWidth="1"/>
    <col min="13833" max="13837" width="45.5703125" style="201" customWidth="1"/>
    <col min="13838" max="14080" width="12.42578125" style="201"/>
    <col min="14081" max="14081" width="186.7109375" style="201" customWidth="1"/>
    <col min="14082" max="14082" width="56.42578125" style="201" customWidth="1"/>
    <col min="14083" max="14087" width="45.5703125" style="201" customWidth="1"/>
    <col min="14088" max="14088" width="54.7109375" style="201" customWidth="1"/>
    <col min="14089" max="14093" width="45.5703125" style="201" customWidth="1"/>
    <col min="14094" max="14336" width="12.42578125" style="201"/>
    <col min="14337" max="14337" width="186.7109375" style="201" customWidth="1"/>
    <col min="14338" max="14338" width="56.42578125" style="201" customWidth="1"/>
    <col min="14339" max="14343" width="45.5703125" style="201" customWidth="1"/>
    <col min="14344" max="14344" width="54.7109375" style="201" customWidth="1"/>
    <col min="14345" max="14349" width="45.5703125" style="201" customWidth="1"/>
    <col min="14350" max="14592" width="12.42578125" style="201"/>
    <col min="14593" max="14593" width="186.7109375" style="201" customWidth="1"/>
    <col min="14594" max="14594" width="56.42578125" style="201" customWidth="1"/>
    <col min="14595" max="14599" width="45.5703125" style="201" customWidth="1"/>
    <col min="14600" max="14600" width="54.7109375" style="201" customWidth="1"/>
    <col min="14601" max="14605" width="45.5703125" style="201" customWidth="1"/>
    <col min="14606" max="14848" width="12.42578125" style="201"/>
    <col min="14849" max="14849" width="186.7109375" style="201" customWidth="1"/>
    <col min="14850" max="14850" width="56.42578125" style="201" customWidth="1"/>
    <col min="14851" max="14855" width="45.5703125" style="201" customWidth="1"/>
    <col min="14856" max="14856" width="54.7109375" style="201" customWidth="1"/>
    <col min="14857" max="14861" width="45.5703125" style="201" customWidth="1"/>
    <col min="14862" max="15104" width="12.42578125" style="201"/>
    <col min="15105" max="15105" width="186.7109375" style="201" customWidth="1"/>
    <col min="15106" max="15106" width="56.42578125" style="201" customWidth="1"/>
    <col min="15107" max="15111" width="45.5703125" style="201" customWidth="1"/>
    <col min="15112" max="15112" width="54.7109375" style="201" customWidth="1"/>
    <col min="15113" max="15117" width="45.5703125" style="201" customWidth="1"/>
    <col min="15118" max="15360" width="12.42578125" style="201"/>
    <col min="15361" max="15361" width="186.7109375" style="201" customWidth="1"/>
    <col min="15362" max="15362" width="56.42578125" style="201" customWidth="1"/>
    <col min="15363" max="15367" width="45.5703125" style="201" customWidth="1"/>
    <col min="15368" max="15368" width="54.7109375" style="201" customWidth="1"/>
    <col min="15369" max="15373" width="45.5703125" style="201" customWidth="1"/>
    <col min="15374" max="15616" width="12.42578125" style="201"/>
    <col min="15617" max="15617" width="186.7109375" style="201" customWidth="1"/>
    <col min="15618" max="15618" width="56.42578125" style="201" customWidth="1"/>
    <col min="15619" max="15623" width="45.5703125" style="201" customWidth="1"/>
    <col min="15624" max="15624" width="54.7109375" style="201" customWidth="1"/>
    <col min="15625" max="15629" width="45.5703125" style="201" customWidth="1"/>
    <col min="15630" max="15872" width="12.42578125" style="201"/>
    <col min="15873" max="15873" width="186.7109375" style="201" customWidth="1"/>
    <col min="15874" max="15874" width="56.42578125" style="201" customWidth="1"/>
    <col min="15875" max="15879" width="45.5703125" style="201" customWidth="1"/>
    <col min="15880" max="15880" width="54.7109375" style="201" customWidth="1"/>
    <col min="15881" max="15885" width="45.5703125" style="201" customWidth="1"/>
    <col min="15886" max="16128" width="12.42578125" style="201"/>
    <col min="16129" max="16129" width="186.7109375" style="201" customWidth="1"/>
    <col min="16130" max="16130" width="56.42578125" style="201" customWidth="1"/>
    <col min="16131" max="16135" width="45.5703125" style="201" customWidth="1"/>
    <col min="16136" max="16136" width="54.7109375" style="201" customWidth="1"/>
    <col min="16137" max="16141" width="45.5703125" style="201" customWidth="1"/>
    <col min="16142" max="16384" width="12.42578125" style="201"/>
  </cols>
  <sheetData>
    <row r="1" spans="1:17" s="200" customFormat="1" ht="45" x14ac:dyDescent="0.6">
      <c r="A1" s="204" t="s">
        <v>0</v>
      </c>
      <c r="B1" s="205"/>
      <c r="C1" s="3"/>
      <c r="D1" s="205"/>
      <c r="E1" s="206"/>
      <c r="F1" s="207"/>
      <c r="G1" s="206"/>
      <c r="H1" s="207"/>
      <c r="I1" s="6"/>
      <c r="J1" s="208" t="s">
        <v>1</v>
      </c>
      <c r="K1" s="8" t="s">
        <v>130</v>
      </c>
      <c r="L1" s="9"/>
      <c r="M1" s="8"/>
      <c r="N1" s="209"/>
      <c r="O1" s="209"/>
      <c r="P1" s="209"/>
      <c r="Q1" s="209"/>
    </row>
    <row r="2" spans="1:17" s="200" customFormat="1" ht="45" x14ac:dyDescent="0.6">
      <c r="A2" s="204" t="s">
        <v>2</v>
      </c>
      <c r="B2" s="205"/>
      <c r="C2" s="3"/>
      <c r="D2" s="205"/>
      <c r="E2" s="3"/>
      <c r="F2" s="205"/>
      <c r="G2" s="3"/>
      <c r="H2" s="205"/>
      <c r="I2" s="3"/>
      <c r="J2" s="205"/>
      <c r="K2" s="3"/>
      <c r="L2" s="205"/>
      <c r="M2" s="206"/>
    </row>
    <row r="3" spans="1:17" s="200" customFormat="1" ht="45.75" thickBot="1" x14ac:dyDescent="0.65">
      <c r="A3" s="352" t="s">
        <v>3</v>
      </c>
      <c r="B3" s="353"/>
      <c r="C3" s="354"/>
      <c r="D3" s="353"/>
      <c r="E3" s="354"/>
      <c r="F3" s="353"/>
      <c r="G3" s="354"/>
      <c r="H3" s="353"/>
      <c r="I3" s="354"/>
      <c r="J3" s="353"/>
      <c r="K3" s="354"/>
      <c r="L3" s="353"/>
      <c r="M3" s="355"/>
      <c r="N3" s="212"/>
      <c r="O3" s="212"/>
      <c r="P3" s="212"/>
      <c r="Q3" s="212"/>
    </row>
    <row r="4" spans="1:17" s="200" customFormat="1" ht="19.5" customHeight="1" thickTop="1" x14ac:dyDescent="0.55000000000000004">
      <c r="A4" s="213"/>
      <c r="B4" s="214"/>
      <c r="C4" s="19"/>
      <c r="D4" s="214"/>
      <c r="E4" s="19"/>
      <c r="F4" s="214"/>
      <c r="G4" s="20"/>
      <c r="H4" s="214" t="s">
        <v>4</v>
      </c>
      <c r="I4" s="19"/>
      <c r="J4" s="214"/>
      <c r="K4" s="19"/>
      <c r="L4" s="214"/>
      <c r="M4" s="20"/>
    </row>
    <row r="5" spans="1:17" s="200" customFormat="1" ht="19.5" customHeight="1" x14ac:dyDescent="0.55000000000000004">
      <c r="A5" s="215"/>
      <c r="B5" s="207"/>
      <c r="C5" s="22"/>
      <c r="D5" s="207"/>
      <c r="E5" s="22"/>
      <c r="F5" s="207"/>
      <c r="G5" s="23"/>
      <c r="H5" s="207"/>
      <c r="I5" s="22"/>
      <c r="J5" s="207"/>
      <c r="K5" s="22"/>
      <c r="L5" s="207"/>
      <c r="M5" s="23"/>
    </row>
    <row r="6" spans="1:17" s="200" customFormat="1" ht="45" x14ac:dyDescent="0.6">
      <c r="A6" s="216"/>
      <c r="B6" s="217" t="s">
        <v>132</v>
      </c>
      <c r="C6" s="26"/>
      <c r="D6" s="27"/>
      <c r="E6" s="26"/>
      <c r="F6" s="27"/>
      <c r="G6" s="28"/>
      <c r="H6" s="217" t="s">
        <v>126</v>
      </c>
      <c r="I6" s="26"/>
      <c r="J6" s="27"/>
      <c r="K6" s="26"/>
      <c r="L6" s="27"/>
      <c r="M6" s="29" t="s">
        <v>4</v>
      </c>
    </row>
    <row r="7" spans="1:17" s="200" customFormat="1" ht="18.75" customHeight="1" x14ac:dyDescent="0.55000000000000004">
      <c r="A7" s="215" t="s">
        <v>4</v>
      </c>
      <c r="B7" s="207" t="s">
        <v>4</v>
      </c>
      <c r="C7" s="22"/>
      <c r="D7" s="207" t="s">
        <v>4</v>
      </c>
      <c r="E7" s="22"/>
      <c r="F7" s="207" t="s">
        <v>4</v>
      </c>
      <c r="G7" s="23"/>
      <c r="H7" s="207" t="s">
        <v>4</v>
      </c>
      <c r="I7" s="22"/>
      <c r="J7" s="207" t="s">
        <v>4</v>
      </c>
      <c r="K7" s="22"/>
      <c r="L7" s="207" t="s">
        <v>4</v>
      </c>
      <c r="M7" s="23"/>
    </row>
    <row r="8" spans="1:17" s="200" customFormat="1" ht="18.75" customHeight="1" x14ac:dyDescent="0.55000000000000004">
      <c r="A8" s="215" t="s">
        <v>4</v>
      </c>
      <c r="B8" s="207" t="s">
        <v>4</v>
      </c>
      <c r="C8" s="22"/>
      <c r="D8" s="207" t="s">
        <v>4</v>
      </c>
      <c r="E8" s="22"/>
      <c r="F8" s="207" t="s">
        <v>4</v>
      </c>
      <c r="G8" s="23"/>
      <c r="H8" s="207" t="s">
        <v>4</v>
      </c>
      <c r="I8" s="22"/>
      <c r="J8" s="207" t="s">
        <v>4</v>
      </c>
      <c r="K8" s="22"/>
      <c r="L8" s="207" t="s">
        <v>4</v>
      </c>
      <c r="M8" s="23"/>
    </row>
    <row r="9" spans="1:17" s="200" customFormat="1" ht="45" x14ac:dyDescent="0.6">
      <c r="A9" s="218" t="s">
        <v>4</v>
      </c>
      <c r="B9" s="219" t="s">
        <v>4</v>
      </c>
      <c r="C9" s="32" t="s">
        <v>5</v>
      </c>
      <c r="D9" s="33" t="s">
        <v>4</v>
      </c>
      <c r="E9" s="32" t="s">
        <v>5</v>
      </c>
      <c r="F9" s="33" t="s">
        <v>4</v>
      </c>
      <c r="G9" s="34" t="s">
        <v>5</v>
      </c>
      <c r="H9" s="219" t="s">
        <v>4</v>
      </c>
      <c r="I9" s="32" t="s">
        <v>5</v>
      </c>
      <c r="J9" s="33" t="s">
        <v>4</v>
      </c>
      <c r="K9" s="32" t="s">
        <v>5</v>
      </c>
      <c r="L9" s="33" t="s">
        <v>4</v>
      </c>
      <c r="M9" s="34" t="s">
        <v>5</v>
      </c>
      <c r="N9" s="220"/>
    </row>
    <row r="10" spans="1:17" s="200" customFormat="1" ht="45" x14ac:dyDescent="0.6">
      <c r="A10" s="221" t="s">
        <v>6</v>
      </c>
      <c r="B10" s="222" t="s">
        <v>7</v>
      </c>
      <c r="C10" s="38" t="s">
        <v>8</v>
      </c>
      <c r="D10" s="39" t="s">
        <v>9</v>
      </c>
      <c r="E10" s="38" t="s">
        <v>8</v>
      </c>
      <c r="F10" s="39" t="s">
        <v>8</v>
      </c>
      <c r="G10" s="40" t="s">
        <v>8</v>
      </c>
      <c r="H10" s="222" t="s">
        <v>7</v>
      </c>
      <c r="I10" s="38" t="s">
        <v>8</v>
      </c>
      <c r="J10" s="39" t="s">
        <v>9</v>
      </c>
      <c r="K10" s="38" t="s">
        <v>8</v>
      </c>
      <c r="L10" s="39" t="s">
        <v>8</v>
      </c>
      <c r="M10" s="40" t="s">
        <v>8</v>
      </c>
      <c r="N10" s="220"/>
    </row>
    <row r="11" spans="1:17" s="200" customFormat="1" ht="44.25" x14ac:dyDescent="0.55000000000000004">
      <c r="A11" s="223" t="s">
        <v>10</v>
      </c>
      <c r="B11" s="224" t="s">
        <v>4</v>
      </c>
      <c r="C11" s="43"/>
      <c r="D11" s="44" t="s">
        <v>4</v>
      </c>
      <c r="E11" s="43"/>
      <c r="F11" s="44" t="s">
        <v>4</v>
      </c>
      <c r="G11" s="45"/>
      <c r="H11" s="224" t="s">
        <v>4</v>
      </c>
      <c r="I11" s="43"/>
      <c r="J11" s="44" t="s">
        <v>4</v>
      </c>
      <c r="K11" s="43"/>
      <c r="L11" s="44" t="s">
        <v>4</v>
      </c>
      <c r="M11" s="45" t="s">
        <v>10</v>
      </c>
      <c r="N11" s="220"/>
    </row>
    <row r="12" spans="1:17" s="200" customFormat="1" ht="45" x14ac:dyDescent="0.6">
      <c r="A12" s="216" t="s">
        <v>11</v>
      </c>
      <c r="B12" s="225" t="s">
        <v>4</v>
      </c>
      <c r="C12" s="47" t="s">
        <v>4</v>
      </c>
      <c r="D12" s="48"/>
      <c r="E12" s="49"/>
      <c r="F12" s="48"/>
      <c r="G12" s="50"/>
      <c r="H12" s="225"/>
      <c r="I12" s="49"/>
      <c r="J12" s="48"/>
      <c r="K12" s="49"/>
      <c r="L12" s="48"/>
      <c r="M12" s="50"/>
      <c r="N12" s="220"/>
    </row>
    <row r="13" spans="1:17" s="209" customFormat="1" ht="44.25" x14ac:dyDescent="0.55000000000000004">
      <c r="A13" s="51" t="s">
        <v>12</v>
      </c>
      <c r="B13" s="9">
        <v>1246013</v>
      </c>
      <c r="C13" s="52">
        <f t="shared" ref="C13:C76" si="0">IF(ISBLANK(B13),"  ",IF(F13&gt;0,B13/F13,IF(B13&gt;0,1,0)))</f>
        <v>1</v>
      </c>
      <c r="D13" s="53">
        <v>0</v>
      </c>
      <c r="E13" s="54">
        <f>IF(ISBLANK(D13),"  ",IF(F13&gt;0,D13/F13,IF(D13&gt;0,1,0)))</f>
        <v>0</v>
      </c>
      <c r="F13" s="55">
        <f>D13+B13</f>
        <v>1246013</v>
      </c>
      <c r="G13" s="56">
        <f>IF(ISBLANK(F13),"  ",IF(F76&gt;0,F13/F76,IF(F13&gt;0,1,0)))</f>
        <v>0.10615731566221538</v>
      </c>
      <c r="H13" s="9">
        <v>2279428</v>
      </c>
      <c r="I13" s="52">
        <f>IF(ISBLANK(H13),"  ",IF(L13&gt;0,H13/L13,IF(H13&gt;0,1,0)))</f>
        <v>1</v>
      </c>
      <c r="J13" s="53">
        <v>0</v>
      </c>
      <c r="K13" s="54">
        <f>IF(ISBLANK(J13),"  ",IF(L13&gt;0,J13/L13,IF(J13&gt;0,1,0)))</f>
        <v>0</v>
      </c>
      <c r="L13" s="55">
        <f t="shared" ref="L13:L34" si="1">J13+H13</f>
        <v>2279428</v>
      </c>
      <c r="M13" s="56">
        <f>IF(ISBLANK(L13),"  ",IF(L76&gt;0,L13/L76,IF(L13&gt;0,1,0)))</f>
        <v>0.19268077336787806</v>
      </c>
      <c r="N13" s="57"/>
    </row>
    <row r="14" spans="1:17" s="200" customFormat="1" ht="44.25" x14ac:dyDescent="0.55000000000000004">
      <c r="A14" s="215" t="s">
        <v>13</v>
      </c>
      <c r="B14" s="207">
        <v>0</v>
      </c>
      <c r="C14" s="58">
        <f t="shared" si="0"/>
        <v>0</v>
      </c>
      <c r="D14" s="59">
        <v>0</v>
      </c>
      <c r="E14" s="60">
        <f>IF(ISBLANK(D14),"  ",IF(F14&gt;0,D14/F14,IF(D14&gt;0,1,0)))</f>
        <v>0</v>
      </c>
      <c r="F14" s="61">
        <f>D14+B14</f>
        <v>0</v>
      </c>
      <c r="G14" s="62">
        <f>IF(ISBLANK(F14),"  ",IF(F76&gt;0,F14/F76,IF(F14&gt;0,1,0)))</f>
        <v>0</v>
      </c>
      <c r="H14" s="207">
        <v>0</v>
      </c>
      <c r="I14" s="58">
        <f>IF(ISBLANK(H14),"  ",IF(L14&gt;0,H14/L14,IF(H14&gt;0,1,0)))</f>
        <v>0</v>
      </c>
      <c r="J14" s="59">
        <v>0</v>
      </c>
      <c r="K14" s="60">
        <f>IF(ISBLANK(J14),"  ",IF(L14&gt;0,J14/L14,IF(J14&gt;0,1,0)))</f>
        <v>0</v>
      </c>
      <c r="L14" s="61">
        <f t="shared" si="1"/>
        <v>0</v>
      </c>
      <c r="M14" s="62">
        <f>IF(ISBLANK(L14),"  ",IF(L76&gt;0,L14/L76,IF(L14&gt;0,1,0)))</f>
        <v>0</v>
      </c>
      <c r="N14" s="220"/>
    </row>
    <row r="15" spans="1:17" s="200" customFormat="1" ht="44.25" x14ac:dyDescent="0.55000000000000004">
      <c r="A15" s="223" t="s">
        <v>14</v>
      </c>
      <c r="B15" s="226">
        <v>1076850</v>
      </c>
      <c r="C15" s="137">
        <f t="shared" si="0"/>
        <v>1</v>
      </c>
      <c r="D15" s="69">
        <f>SUM(D16:D34)</f>
        <v>0</v>
      </c>
      <c r="E15" s="64">
        <f>IF(ISBLANK(D15),"  ",IF(F15&gt;0,D15/F15,IF(D15&gt;0,1,0)))</f>
        <v>0</v>
      </c>
      <c r="F15" s="48">
        <f>D15+B15</f>
        <v>1076850</v>
      </c>
      <c r="G15" s="65">
        <f>IF(ISBLANK(F15),"  ",IF(F76&gt;0,F15/F76,IF(F15&gt;0,1,0)))</f>
        <v>9.174503425795448E-2</v>
      </c>
      <c r="H15" s="226">
        <v>40980</v>
      </c>
      <c r="I15" s="137">
        <f>IF(ISBLANK(H15),"  ",IF(L15&gt;0,H15/L15,IF(H15&gt;0,1,0)))</f>
        <v>1</v>
      </c>
      <c r="J15" s="69">
        <f>SUM(J16:J34)</f>
        <v>0</v>
      </c>
      <c r="K15" s="64">
        <f>IF(ISBLANK(J15),"  ",IF(L15&gt;0,J15/L15,IF(J15&gt;0,1,0)))</f>
        <v>0</v>
      </c>
      <c r="L15" s="48">
        <f t="shared" si="1"/>
        <v>40980</v>
      </c>
      <c r="M15" s="65">
        <f>IF(ISBLANK(L15),"  ",IF(L76&gt;0,L15/L76,IF(L15&gt;0,1,0)))</f>
        <v>3.4640524257031338E-3</v>
      </c>
      <c r="N15" s="220"/>
    </row>
    <row r="16" spans="1:17" s="200" customFormat="1" ht="44.25" x14ac:dyDescent="0.55000000000000004">
      <c r="A16" s="66" t="s">
        <v>15</v>
      </c>
      <c r="B16" s="207">
        <v>1037480</v>
      </c>
      <c r="C16" s="52">
        <f t="shared" si="0"/>
        <v>1</v>
      </c>
      <c r="D16" s="59">
        <v>0</v>
      </c>
      <c r="E16" s="54">
        <f>IF(ISBLANK(D16),"  ",IF(F16&gt;0,D16/F16,IF(D16&gt;0,1,0)))</f>
        <v>0</v>
      </c>
      <c r="F16" s="67">
        <f t="shared" ref="F16:F39" si="2">D16+B16</f>
        <v>1037480</v>
      </c>
      <c r="G16" s="56">
        <f>IF(ISBLANK(F16),"  ",IF(F76&gt;0,F16/F76,IF(F16&gt;0,1,0)))</f>
        <v>8.8390804793557695E-2</v>
      </c>
      <c r="H16" s="207">
        <v>0</v>
      </c>
      <c r="I16" s="52">
        <f t="shared" ref="I16:I34" si="3">IF(ISBLANK(H16),"  ",IF(L16&gt;0,H16/L16,IF(H16&gt;0,1,0)))</f>
        <v>0</v>
      </c>
      <c r="J16" s="59">
        <v>0</v>
      </c>
      <c r="K16" s="54">
        <f t="shared" ref="K16:K34" si="4">IF(ISBLANK(J16),"  ",IF(L16&gt;0,J16/L16,IF(J16&gt;0,1,0)))</f>
        <v>0</v>
      </c>
      <c r="L16" s="67">
        <f t="shared" si="1"/>
        <v>0</v>
      </c>
      <c r="M16" s="56">
        <f>IF(ISBLANK(L16),"  ",IF(L76&gt;0,L16/L76,IF(L16&gt;0,1,0)))</f>
        <v>0</v>
      </c>
      <c r="N16" s="220"/>
    </row>
    <row r="17" spans="1:14" s="200" customFormat="1" ht="44.25" x14ac:dyDescent="0.55000000000000004">
      <c r="A17" s="68" t="s">
        <v>16</v>
      </c>
      <c r="B17" s="224">
        <v>39370</v>
      </c>
      <c r="C17" s="58">
        <f t="shared" si="0"/>
        <v>1</v>
      </c>
      <c r="D17" s="69">
        <v>0</v>
      </c>
      <c r="E17" s="54">
        <f t="shared" ref="E17:E34" si="5">IF(ISBLANK(D17),"  ",IF(F17&gt;0,D17/F17,IF(D17&gt;0,1,0)))</f>
        <v>0</v>
      </c>
      <c r="F17" s="44">
        <f t="shared" si="2"/>
        <v>39370</v>
      </c>
      <c r="G17" s="62">
        <f>IF(ISBLANK(F17),"  ",IF(F76&gt;0,F17/F76,IF(F17&gt;0,1,0)))</f>
        <v>3.3542294643967756E-3</v>
      </c>
      <c r="H17" s="224">
        <v>40980</v>
      </c>
      <c r="I17" s="58">
        <f t="shared" si="3"/>
        <v>1</v>
      </c>
      <c r="J17" s="69">
        <v>0</v>
      </c>
      <c r="K17" s="60">
        <f t="shared" si="4"/>
        <v>0</v>
      </c>
      <c r="L17" s="44">
        <f t="shared" si="1"/>
        <v>40980</v>
      </c>
      <c r="M17" s="62">
        <f>IF(ISBLANK(L17),"  ",IF(L76&gt;0,L17/L76,IF(L17&gt;0,1,0)))</f>
        <v>3.4640524257031338E-3</v>
      </c>
      <c r="N17" s="220"/>
    </row>
    <row r="18" spans="1:14" s="200" customFormat="1" ht="44.25" x14ac:dyDescent="0.55000000000000004">
      <c r="A18" s="68" t="s">
        <v>17</v>
      </c>
      <c r="B18" s="224">
        <v>0</v>
      </c>
      <c r="C18" s="58">
        <f t="shared" si="0"/>
        <v>0</v>
      </c>
      <c r="D18" s="69">
        <v>0</v>
      </c>
      <c r="E18" s="54">
        <f t="shared" si="5"/>
        <v>0</v>
      </c>
      <c r="F18" s="44">
        <f t="shared" si="2"/>
        <v>0</v>
      </c>
      <c r="G18" s="62">
        <f>IF(ISBLANK(F18),"  ",IF(F76&gt;0,F18/F76,IF(F18&gt;0,1,0)))</f>
        <v>0</v>
      </c>
      <c r="H18" s="224">
        <v>0</v>
      </c>
      <c r="I18" s="58">
        <f t="shared" si="3"/>
        <v>0</v>
      </c>
      <c r="J18" s="69">
        <v>0</v>
      </c>
      <c r="K18" s="60">
        <f t="shared" si="4"/>
        <v>0</v>
      </c>
      <c r="L18" s="44">
        <f t="shared" si="1"/>
        <v>0</v>
      </c>
      <c r="M18" s="62">
        <f>IF(ISBLANK(L18),"  ",IF(L76&gt;0,L18/L76,IF(L18&gt;0,1,0)))</f>
        <v>0</v>
      </c>
      <c r="N18" s="220"/>
    </row>
    <row r="19" spans="1:14" s="200" customFormat="1" ht="44.25" x14ac:dyDescent="0.55000000000000004">
      <c r="A19" s="68" t="s">
        <v>18</v>
      </c>
      <c r="B19" s="224">
        <v>0</v>
      </c>
      <c r="C19" s="58">
        <f t="shared" si="0"/>
        <v>0</v>
      </c>
      <c r="D19" s="69">
        <v>0</v>
      </c>
      <c r="E19" s="54">
        <f t="shared" si="5"/>
        <v>0</v>
      </c>
      <c r="F19" s="44">
        <f t="shared" si="2"/>
        <v>0</v>
      </c>
      <c r="G19" s="62">
        <f>IF(ISBLANK(F19),"  ",IF(F76&gt;0,F19/F76,IF(F19&gt;0,1,0)))</f>
        <v>0</v>
      </c>
      <c r="H19" s="224">
        <v>0</v>
      </c>
      <c r="I19" s="58">
        <f t="shared" si="3"/>
        <v>0</v>
      </c>
      <c r="J19" s="69">
        <v>0</v>
      </c>
      <c r="K19" s="60">
        <f t="shared" si="4"/>
        <v>0</v>
      </c>
      <c r="L19" s="44">
        <f t="shared" si="1"/>
        <v>0</v>
      </c>
      <c r="M19" s="62">
        <f>IF(ISBLANK(L19),"  ",IF(L76&gt;0,L19/L76,IF(L19&gt;0,1,0)))</f>
        <v>0</v>
      </c>
      <c r="N19" s="220"/>
    </row>
    <row r="20" spans="1:14" s="200" customFormat="1" ht="44.25" x14ac:dyDescent="0.55000000000000004">
      <c r="A20" s="68" t="s">
        <v>19</v>
      </c>
      <c r="B20" s="224">
        <v>0</v>
      </c>
      <c r="C20" s="58">
        <f t="shared" si="0"/>
        <v>0</v>
      </c>
      <c r="D20" s="69">
        <v>0</v>
      </c>
      <c r="E20" s="54">
        <f t="shared" si="5"/>
        <v>0</v>
      </c>
      <c r="F20" s="44">
        <f>D20+B20</f>
        <v>0</v>
      </c>
      <c r="G20" s="62">
        <f>IF(ISBLANK(F20),"  ",IF(F77&gt;0,F20/F77,IF(F20&gt;0,1,0)))</f>
        <v>0</v>
      </c>
      <c r="H20" s="224">
        <v>0</v>
      </c>
      <c r="I20" s="58">
        <f t="shared" si="3"/>
        <v>0</v>
      </c>
      <c r="J20" s="69">
        <v>0</v>
      </c>
      <c r="K20" s="60">
        <f t="shared" si="4"/>
        <v>0</v>
      </c>
      <c r="L20" s="44">
        <f t="shared" si="1"/>
        <v>0</v>
      </c>
      <c r="M20" s="62">
        <f>IF(ISBLANK(L20),"  ",IF(L77&gt;0,L20/L77,IF(L20&gt;0,1,0)))</f>
        <v>0</v>
      </c>
      <c r="N20" s="220"/>
    </row>
    <row r="21" spans="1:14" s="200" customFormat="1" ht="44.25" x14ac:dyDescent="0.55000000000000004">
      <c r="A21" s="68" t="s">
        <v>20</v>
      </c>
      <c r="B21" s="224">
        <v>0</v>
      </c>
      <c r="C21" s="58">
        <f t="shared" si="0"/>
        <v>0</v>
      </c>
      <c r="D21" s="69">
        <v>0</v>
      </c>
      <c r="E21" s="54">
        <f t="shared" si="5"/>
        <v>0</v>
      </c>
      <c r="F21" s="44">
        <f t="shared" si="2"/>
        <v>0</v>
      </c>
      <c r="G21" s="62">
        <f>IF(ISBLANK(F21),"  ",IF(F76&gt;0,F21/F76,IF(F21&gt;0,1,0)))</f>
        <v>0</v>
      </c>
      <c r="H21" s="224">
        <v>0</v>
      </c>
      <c r="I21" s="58">
        <f t="shared" si="3"/>
        <v>0</v>
      </c>
      <c r="J21" s="69">
        <v>0</v>
      </c>
      <c r="K21" s="60">
        <f t="shared" si="4"/>
        <v>0</v>
      </c>
      <c r="L21" s="44">
        <f t="shared" si="1"/>
        <v>0</v>
      </c>
      <c r="M21" s="62">
        <f>IF(ISBLANK(L21),"  ",IF(L76&gt;0,L21/L76,IF(L21&gt;0,1,0)))</f>
        <v>0</v>
      </c>
      <c r="N21" s="220"/>
    </row>
    <row r="22" spans="1:14" s="200" customFormat="1" ht="44.25" x14ac:dyDescent="0.55000000000000004">
      <c r="A22" s="68" t="s">
        <v>21</v>
      </c>
      <c r="B22" s="224">
        <v>0</v>
      </c>
      <c r="C22" s="58">
        <f t="shared" si="0"/>
        <v>0</v>
      </c>
      <c r="D22" s="69">
        <v>0</v>
      </c>
      <c r="E22" s="54">
        <f t="shared" si="5"/>
        <v>0</v>
      </c>
      <c r="F22" s="44">
        <f t="shared" si="2"/>
        <v>0</v>
      </c>
      <c r="G22" s="62">
        <f>IF(ISBLANK(F22),"  ",IF(F76&gt;0,F22/F76,IF(F22&gt;0,1,0)))</f>
        <v>0</v>
      </c>
      <c r="H22" s="224">
        <v>0</v>
      </c>
      <c r="I22" s="58">
        <f t="shared" si="3"/>
        <v>0</v>
      </c>
      <c r="J22" s="69">
        <v>0</v>
      </c>
      <c r="K22" s="60">
        <f t="shared" si="4"/>
        <v>0</v>
      </c>
      <c r="L22" s="44">
        <f t="shared" si="1"/>
        <v>0</v>
      </c>
      <c r="M22" s="62">
        <f>IF(ISBLANK(L22),"  ",IF(L76&gt;0,L22/L76,IF(L22&gt;0,1,0)))</f>
        <v>0</v>
      </c>
      <c r="N22" s="220"/>
    </row>
    <row r="23" spans="1:14" s="200" customFormat="1" ht="44.25" x14ac:dyDescent="0.55000000000000004">
      <c r="A23" s="68" t="s">
        <v>22</v>
      </c>
      <c r="B23" s="224">
        <v>0</v>
      </c>
      <c r="C23" s="58">
        <f t="shared" si="0"/>
        <v>0</v>
      </c>
      <c r="D23" s="69">
        <v>0</v>
      </c>
      <c r="E23" s="54">
        <f t="shared" si="5"/>
        <v>0</v>
      </c>
      <c r="F23" s="44">
        <f t="shared" si="2"/>
        <v>0</v>
      </c>
      <c r="G23" s="62">
        <f>IF(ISBLANK(F23),"  ",IF(F76&gt;0,F23/F76,IF(F23&gt;0,1,0)))</f>
        <v>0</v>
      </c>
      <c r="H23" s="224">
        <v>0</v>
      </c>
      <c r="I23" s="58">
        <f t="shared" si="3"/>
        <v>0</v>
      </c>
      <c r="J23" s="69">
        <v>0</v>
      </c>
      <c r="K23" s="60">
        <f t="shared" si="4"/>
        <v>0</v>
      </c>
      <c r="L23" s="44">
        <f t="shared" si="1"/>
        <v>0</v>
      </c>
      <c r="M23" s="62">
        <f>IF(ISBLANK(L23),"  ",IF(L76&gt;0,L23/L76,IF(L23&gt;0,1,0)))</f>
        <v>0</v>
      </c>
      <c r="N23" s="220"/>
    </row>
    <row r="24" spans="1:14" s="200" customFormat="1" ht="44.25" x14ac:dyDescent="0.55000000000000004">
      <c r="A24" s="68" t="s">
        <v>23</v>
      </c>
      <c r="B24" s="224">
        <v>0</v>
      </c>
      <c r="C24" s="58">
        <f t="shared" si="0"/>
        <v>0</v>
      </c>
      <c r="D24" s="69">
        <v>0</v>
      </c>
      <c r="E24" s="54">
        <f t="shared" si="5"/>
        <v>0</v>
      </c>
      <c r="F24" s="44">
        <f t="shared" si="2"/>
        <v>0</v>
      </c>
      <c r="G24" s="62">
        <f>IF(ISBLANK(F24),"  ",IF(F76&gt;0,F24/F76,IF(F24&gt;0,1,0)))</f>
        <v>0</v>
      </c>
      <c r="H24" s="224">
        <v>0</v>
      </c>
      <c r="I24" s="58">
        <f t="shared" si="3"/>
        <v>0</v>
      </c>
      <c r="J24" s="69">
        <v>0</v>
      </c>
      <c r="K24" s="60">
        <f t="shared" si="4"/>
        <v>0</v>
      </c>
      <c r="L24" s="44">
        <f t="shared" si="1"/>
        <v>0</v>
      </c>
      <c r="M24" s="62">
        <f>IF(ISBLANK(L24),"  ",IF(L76&gt;0,L24/L76,IF(L24&gt;0,1,0)))</f>
        <v>0</v>
      </c>
      <c r="N24" s="220"/>
    </row>
    <row r="25" spans="1:14" s="200" customFormat="1" ht="44.25" x14ac:dyDescent="0.55000000000000004">
      <c r="A25" s="68" t="s">
        <v>24</v>
      </c>
      <c r="B25" s="224">
        <v>0</v>
      </c>
      <c r="C25" s="58">
        <f t="shared" si="0"/>
        <v>0</v>
      </c>
      <c r="D25" s="69">
        <v>0</v>
      </c>
      <c r="E25" s="54">
        <f t="shared" si="5"/>
        <v>0</v>
      </c>
      <c r="F25" s="44">
        <f t="shared" si="2"/>
        <v>0</v>
      </c>
      <c r="G25" s="62">
        <f>IF(ISBLANK(F25),"  ",IF(F76&gt;0,F25/F76,IF(F25&gt;0,1,0)))</f>
        <v>0</v>
      </c>
      <c r="H25" s="224">
        <v>0</v>
      </c>
      <c r="I25" s="58">
        <f t="shared" si="3"/>
        <v>0</v>
      </c>
      <c r="J25" s="69">
        <v>0</v>
      </c>
      <c r="K25" s="60">
        <f t="shared" si="4"/>
        <v>0</v>
      </c>
      <c r="L25" s="44">
        <f t="shared" si="1"/>
        <v>0</v>
      </c>
      <c r="M25" s="62">
        <f>IF(ISBLANK(L25),"  ",IF(L76&gt;0,L25/L76,IF(L25&gt;0,1,0)))</f>
        <v>0</v>
      </c>
      <c r="N25" s="220"/>
    </row>
    <row r="26" spans="1:14" s="200" customFormat="1" ht="44.25" x14ac:dyDescent="0.55000000000000004">
      <c r="A26" s="68" t="s">
        <v>25</v>
      </c>
      <c r="B26" s="224">
        <v>0</v>
      </c>
      <c r="C26" s="58">
        <f t="shared" si="0"/>
        <v>0</v>
      </c>
      <c r="D26" s="69">
        <v>0</v>
      </c>
      <c r="E26" s="54">
        <f t="shared" si="5"/>
        <v>0</v>
      </c>
      <c r="F26" s="44">
        <f t="shared" si="2"/>
        <v>0</v>
      </c>
      <c r="G26" s="62">
        <f>IF(ISBLANK(F26),"  ",IF(F76&gt;0,F26/F76,IF(F26&gt;0,1,0)))</f>
        <v>0</v>
      </c>
      <c r="H26" s="224">
        <v>0</v>
      </c>
      <c r="I26" s="58">
        <f t="shared" si="3"/>
        <v>0</v>
      </c>
      <c r="J26" s="69">
        <v>0</v>
      </c>
      <c r="K26" s="60">
        <f t="shared" si="4"/>
        <v>0</v>
      </c>
      <c r="L26" s="44">
        <f t="shared" si="1"/>
        <v>0</v>
      </c>
      <c r="M26" s="62">
        <f>IF(ISBLANK(L26),"  ",IF(L76&gt;0,L26/L76,IF(L26&gt;0,1,0)))</f>
        <v>0</v>
      </c>
      <c r="N26" s="220"/>
    </row>
    <row r="27" spans="1:14" s="200" customFormat="1" ht="44.25" x14ac:dyDescent="0.55000000000000004">
      <c r="A27" s="68" t="s">
        <v>26</v>
      </c>
      <c r="B27" s="224">
        <v>0</v>
      </c>
      <c r="C27" s="58">
        <f t="shared" si="0"/>
        <v>0</v>
      </c>
      <c r="D27" s="69">
        <v>0</v>
      </c>
      <c r="E27" s="54">
        <f t="shared" si="5"/>
        <v>0</v>
      </c>
      <c r="F27" s="44">
        <f t="shared" si="2"/>
        <v>0</v>
      </c>
      <c r="G27" s="62">
        <f>IF(ISBLANK(F27),"  ",IF(F76&gt;0,F27/F76,IF(F27&gt;0,1,0)))</f>
        <v>0</v>
      </c>
      <c r="H27" s="224">
        <v>0</v>
      </c>
      <c r="I27" s="58">
        <f t="shared" si="3"/>
        <v>0</v>
      </c>
      <c r="J27" s="69">
        <v>0</v>
      </c>
      <c r="K27" s="60">
        <f t="shared" si="4"/>
        <v>0</v>
      </c>
      <c r="L27" s="44">
        <f t="shared" si="1"/>
        <v>0</v>
      </c>
      <c r="M27" s="62">
        <f>IF(ISBLANK(L27),"  ",IF(L76&gt;0,L27/L76,IF(L27&gt;0,1,0)))</f>
        <v>0</v>
      </c>
      <c r="N27" s="220"/>
    </row>
    <row r="28" spans="1:14" s="200" customFormat="1" ht="44.25" x14ac:dyDescent="0.55000000000000004">
      <c r="A28" s="70" t="s">
        <v>27</v>
      </c>
      <c r="B28" s="224">
        <v>0</v>
      </c>
      <c r="C28" s="58">
        <f t="shared" si="0"/>
        <v>0</v>
      </c>
      <c r="D28" s="69">
        <v>0</v>
      </c>
      <c r="E28" s="54">
        <f t="shared" si="5"/>
        <v>0</v>
      </c>
      <c r="F28" s="44">
        <f t="shared" si="2"/>
        <v>0</v>
      </c>
      <c r="G28" s="62">
        <f>IF(ISBLANK(F28),"  ",IF(F76&gt;0,F28/F76,IF(F28&gt;0,1,0)))</f>
        <v>0</v>
      </c>
      <c r="H28" s="224">
        <v>0</v>
      </c>
      <c r="I28" s="58">
        <f t="shared" si="3"/>
        <v>0</v>
      </c>
      <c r="J28" s="69">
        <v>0</v>
      </c>
      <c r="K28" s="60">
        <f t="shared" si="4"/>
        <v>0</v>
      </c>
      <c r="L28" s="44">
        <f t="shared" si="1"/>
        <v>0</v>
      </c>
      <c r="M28" s="62">
        <f>IF(ISBLANK(L28),"  ",IF(L76&gt;0,L28/L76,IF(L28&gt;0,1,0)))</f>
        <v>0</v>
      </c>
      <c r="N28" s="220"/>
    </row>
    <row r="29" spans="1:14" s="200" customFormat="1" ht="44.25" x14ac:dyDescent="0.55000000000000004">
      <c r="A29" s="70" t="s">
        <v>28</v>
      </c>
      <c r="B29" s="224">
        <v>0</v>
      </c>
      <c r="C29" s="58">
        <f t="shared" si="0"/>
        <v>0</v>
      </c>
      <c r="D29" s="69">
        <v>0</v>
      </c>
      <c r="E29" s="54">
        <f t="shared" si="5"/>
        <v>0</v>
      </c>
      <c r="F29" s="44">
        <f t="shared" si="2"/>
        <v>0</v>
      </c>
      <c r="G29" s="62">
        <f>IF(ISBLANK(F29),"  ",IF(F76&gt;0,F29/F76,IF(F29&gt;0,1,0)))</f>
        <v>0</v>
      </c>
      <c r="H29" s="224">
        <v>0</v>
      </c>
      <c r="I29" s="58">
        <f t="shared" si="3"/>
        <v>0</v>
      </c>
      <c r="J29" s="69">
        <v>0</v>
      </c>
      <c r="K29" s="60">
        <f t="shared" si="4"/>
        <v>0</v>
      </c>
      <c r="L29" s="44">
        <f t="shared" si="1"/>
        <v>0</v>
      </c>
      <c r="M29" s="62">
        <f>IF(ISBLANK(L29),"  ",IF(L76&gt;0,L29/L76,IF(L29&gt;0,1,0)))</f>
        <v>0</v>
      </c>
      <c r="N29" s="220"/>
    </row>
    <row r="30" spans="1:14" s="200" customFormat="1" ht="44.25" x14ac:dyDescent="0.55000000000000004">
      <c r="A30" s="70" t="s">
        <v>29</v>
      </c>
      <c r="B30" s="224">
        <v>0</v>
      </c>
      <c r="C30" s="58">
        <f t="shared" si="0"/>
        <v>0</v>
      </c>
      <c r="D30" s="69">
        <v>0</v>
      </c>
      <c r="E30" s="54">
        <f>IF(ISBLANK(D30),"  ",IF(F30&gt;0,D30/F30,IF(D30&gt;0,1,0)))</f>
        <v>0</v>
      </c>
      <c r="F30" s="44">
        <f t="shared" si="2"/>
        <v>0</v>
      </c>
      <c r="G30" s="62">
        <f>IF(ISBLANK(F30),"  ",IF(F77&gt;0,F30/F77,IF(F30&gt;0,1,0)))</f>
        <v>0</v>
      </c>
      <c r="H30" s="224">
        <v>0</v>
      </c>
      <c r="I30" s="58">
        <f t="shared" si="3"/>
        <v>0</v>
      </c>
      <c r="J30" s="69">
        <v>0</v>
      </c>
      <c r="K30" s="60">
        <f>IF(ISBLANK(J30),"  ",IF(L30&gt;0,J30/L30,IF(J30&gt;0,1,0)))</f>
        <v>0</v>
      </c>
      <c r="L30" s="44">
        <f t="shared" si="1"/>
        <v>0</v>
      </c>
      <c r="M30" s="62">
        <f>IF(ISBLANK(L30),"  ",IF(L77&gt;0,L30/L77,IF(L30&gt;0,1,0)))</f>
        <v>0</v>
      </c>
      <c r="N30" s="220"/>
    </row>
    <row r="31" spans="1:14" s="200" customFormat="1" ht="44.25" x14ac:dyDescent="0.55000000000000004">
      <c r="A31" s="70" t="s">
        <v>30</v>
      </c>
      <c r="B31" s="224">
        <v>0</v>
      </c>
      <c r="C31" s="58">
        <f t="shared" si="0"/>
        <v>0</v>
      </c>
      <c r="D31" s="69">
        <v>0</v>
      </c>
      <c r="E31" s="54">
        <f>IF(ISBLANK(D31),"  ",IF(F31&gt;0,D31/F31,IF(D31&gt;0,1,0)))</f>
        <v>0</v>
      </c>
      <c r="F31" s="44">
        <f t="shared" si="2"/>
        <v>0</v>
      </c>
      <c r="G31" s="62">
        <f>IF(ISBLANK(F31),"  ",IF(F78&gt;0,F31/F78,IF(F31&gt;0,1,0)))</f>
        <v>0</v>
      </c>
      <c r="H31" s="224">
        <v>0</v>
      </c>
      <c r="I31" s="58">
        <f t="shared" si="3"/>
        <v>0</v>
      </c>
      <c r="J31" s="69">
        <v>0</v>
      </c>
      <c r="K31" s="60">
        <f>IF(ISBLANK(J31),"  ",IF(L31&gt;0,J31/L31,IF(J31&gt;0,1,0)))</f>
        <v>0</v>
      </c>
      <c r="L31" s="44">
        <f t="shared" si="1"/>
        <v>0</v>
      </c>
      <c r="M31" s="62">
        <f>IF(ISBLANK(L31),"  ",IF(L78&gt;0,L31/L78,IF(L31&gt;0,1,0)))</f>
        <v>0</v>
      </c>
      <c r="N31" s="220"/>
    </row>
    <row r="32" spans="1:14" s="200" customFormat="1" ht="44.25" x14ac:dyDescent="0.55000000000000004">
      <c r="A32" s="70" t="s">
        <v>31</v>
      </c>
      <c r="B32" s="224">
        <v>0</v>
      </c>
      <c r="C32" s="58">
        <f t="shared" si="0"/>
        <v>0</v>
      </c>
      <c r="D32" s="69">
        <v>0</v>
      </c>
      <c r="E32" s="54">
        <f>IF(ISBLANK(D32),"  ",IF(F32&gt;0,D32/F32,IF(D32&gt;0,1,0)))</f>
        <v>0</v>
      </c>
      <c r="F32" s="44">
        <f t="shared" si="2"/>
        <v>0</v>
      </c>
      <c r="G32" s="62">
        <f>IF(ISBLANK(F32),"  ",IF(F79&gt;0,F32/F79,IF(F32&gt;0,1,0)))</f>
        <v>0</v>
      </c>
      <c r="H32" s="224">
        <v>0</v>
      </c>
      <c r="I32" s="58">
        <f t="shared" si="3"/>
        <v>0</v>
      </c>
      <c r="J32" s="69">
        <v>0</v>
      </c>
      <c r="K32" s="60">
        <f>IF(ISBLANK(J32),"  ",IF(L32&gt;0,J32/L32,IF(J32&gt;0,1,0)))</f>
        <v>0</v>
      </c>
      <c r="L32" s="44">
        <f t="shared" si="1"/>
        <v>0</v>
      </c>
      <c r="M32" s="62">
        <f>IF(ISBLANK(L32),"  ",IF(L79&gt;0,L32/L79,IF(L32&gt;0,1,0)))</f>
        <v>0</v>
      </c>
      <c r="N32" s="220"/>
    </row>
    <row r="33" spans="1:14" s="200" customFormat="1" ht="44.25" x14ac:dyDescent="0.55000000000000004">
      <c r="A33" s="131" t="s">
        <v>75</v>
      </c>
      <c r="B33" s="224">
        <v>0</v>
      </c>
      <c r="C33" s="58">
        <f>IF(ISBLANK(B33),"  ",IF(F33&gt;0,B33/F33,IF(B33&gt;0,1,0)))</f>
        <v>0</v>
      </c>
      <c r="D33" s="69">
        <v>0</v>
      </c>
      <c r="E33" s="54">
        <f>IF(ISBLANK(D33),"  ",IF(F33&gt;0,D33/F33,IF(D33&gt;0,1,0)))</f>
        <v>0</v>
      </c>
      <c r="F33" s="44">
        <f t="shared" si="2"/>
        <v>0</v>
      </c>
      <c r="G33" s="62">
        <f>IF(ISBLANK(F33),"  ",IF(F80&gt;0,F33/F80,IF(F33&gt;0,1,0)))</f>
        <v>0</v>
      </c>
      <c r="H33" s="224">
        <v>0</v>
      </c>
      <c r="I33" s="58">
        <f>IF(ISBLANK(H33),"  ",IF(L33&gt;0,H33/L33,IF(H33&gt;0,1,0)))</f>
        <v>0</v>
      </c>
      <c r="J33" s="69">
        <v>0</v>
      </c>
      <c r="K33" s="60">
        <f>IF(ISBLANK(J33),"  ",IF(L33&gt;0,J33/L33,IF(J33&gt;0,1,0)))</f>
        <v>0</v>
      </c>
      <c r="L33" s="44">
        <f t="shared" si="1"/>
        <v>0</v>
      </c>
      <c r="M33" s="62">
        <f>IF(ISBLANK(L33),"  ",IF(L80&gt;0,L33/L80,IF(L33&gt;0,1,0)))</f>
        <v>0</v>
      </c>
      <c r="N33" s="220"/>
    </row>
    <row r="34" spans="1:14" s="200" customFormat="1" ht="44.25" x14ac:dyDescent="0.55000000000000004">
      <c r="A34" s="70" t="s">
        <v>32</v>
      </c>
      <c r="B34" s="224">
        <v>0</v>
      </c>
      <c r="C34" s="58">
        <f t="shared" si="0"/>
        <v>0</v>
      </c>
      <c r="D34" s="69">
        <v>0</v>
      </c>
      <c r="E34" s="54">
        <f t="shared" si="5"/>
        <v>0</v>
      </c>
      <c r="F34" s="44">
        <f t="shared" si="2"/>
        <v>0</v>
      </c>
      <c r="G34" s="62">
        <f>IF(ISBLANK(F34),"  ",IF(F76&gt;0,F34/F76,IF(F34&gt;0,1,0)))</f>
        <v>0</v>
      </c>
      <c r="H34" s="224">
        <v>0</v>
      </c>
      <c r="I34" s="58">
        <f t="shared" si="3"/>
        <v>0</v>
      </c>
      <c r="J34" s="69">
        <v>0</v>
      </c>
      <c r="K34" s="60">
        <f t="shared" si="4"/>
        <v>0</v>
      </c>
      <c r="L34" s="44">
        <f t="shared" si="1"/>
        <v>0</v>
      </c>
      <c r="M34" s="62">
        <f>IF(ISBLANK(L34),"  ",IF(L76&gt;0,L34/L76,IF(L34&gt;0,1,0)))</f>
        <v>0</v>
      </c>
      <c r="N34" s="220"/>
    </row>
    <row r="35" spans="1:14" s="200" customFormat="1" ht="45" x14ac:dyDescent="0.6">
      <c r="A35" s="227" t="s">
        <v>33</v>
      </c>
      <c r="B35" s="72"/>
      <c r="C35" s="73" t="s">
        <v>4</v>
      </c>
      <c r="D35" s="69"/>
      <c r="E35" s="74" t="s">
        <v>4</v>
      </c>
      <c r="F35" s="44"/>
      <c r="G35" s="75" t="s">
        <v>4</v>
      </c>
      <c r="H35" s="72" t="s">
        <v>4</v>
      </c>
      <c r="I35" s="73" t="s">
        <v>4</v>
      </c>
      <c r="J35" s="69"/>
      <c r="K35" s="74" t="s">
        <v>4</v>
      </c>
      <c r="L35" s="44"/>
      <c r="M35" s="75" t="s">
        <v>4</v>
      </c>
      <c r="N35" s="220"/>
    </row>
    <row r="36" spans="1:14" s="200" customFormat="1" ht="44.25" x14ac:dyDescent="0.55000000000000004">
      <c r="A36" s="66" t="s">
        <v>34</v>
      </c>
      <c r="B36" s="224">
        <v>0</v>
      </c>
      <c r="C36" s="58">
        <f t="shared" si="0"/>
        <v>0</v>
      </c>
      <c r="D36" s="69">
        <v>0</v>
      </c>
      <c r="E36" s="60">
        <f>IF(ISBLANK(D36),"  ",IF(F36&gt;0,D36/F36,IF(D36&gt;0,1,0)))</f>
        <v>0</v>
      </c>
      <c r="F36" s="44">
        <f t="shared" si="2"/>
        <v>0</v>
      </c>
      <c r="G36" s="62">
        <f>IF(ISBLANK(F36),"  ",IF(F76&gt;0,F36/F76,IF(F36&gt;0,1,0)))</f>
        <v>0</v>
      </c>
      <c r="H36" s="224">
        <v>0</v>
      </c>
      <c r="I36" s="58">
        <f>IF(ISBLANK(H36),"  ",IF(L36&gt;0,H36/L36,IF(H36&gt;0,1,0)))</f>
        <v>0</v>
      </c>
      <c r="J36" s="69">
        <v>0</v>
      </c>
      <c r="K36" s="60">
        <f>IF(ISBLANK(J36),"  ",IF(L36&gt;0,J36/L36,IF(J36&gt;0,1,0)))</f>
        <v>0</v>
      </c>
      <c r="L36" s="44">
        <f>J36+H36</f>
        <v>0</v>
      </c>
      <c r="M36" s="62">
        <f>IF(ISBLANK(L36),"  ",IF(L76&gt;0,L36/L76,IF(L36&gt;0,1,0)))</f>
        <v>0</v>
      </c>
      <c r="N36" s="220"/>
    </row>
    <row r="37" spans="1:14" s="200" customFormat="1" ht="45" x14ac:dyDescent="0.6">
      <c r="A37" s="227" t="s">
        <v>35</v>
      </c>
      <c r="B37" s="72"/>
      <c r="C37" s="73" t="s">
        <v>4</v>
      </c>
      <c r="D37" s="69"/>
      <c r="E37" s="74" t="s">
        <v>4</v>
      </c>
      <c r="F37" s="44"/>
      <c r="G37" s="75" t="s">
        <v>4</v>
      </c>
      <c r="H37" s="72"/>
      <c r="I37" s="73" t="s">
        <v>4</v>
      </c>
      <c r="J37" s="69"/>
      <c r="K37" s="74" t="s">
        <v>4</v>
      </c>
      <c r="L37" s="44"/>
      <c r="M37" s="75" t="s">
        <v>4</v>
      </c>
      <c r="N37" s="220"/>
    </row>
    <row r="38" spans="1:14" s="200" customFormat="1" ht="44.25" x14ac:dyDescent="0.55000000000000004">
      <c r="A38" s="68" t="s">
        <v>34</v>
      </c>
      <c r="B38" s="228">
        <v>0</v>
      </c>
      <c r="C38" s="58">
        <f t="shared" si="0"/>
        <v>0</v>
      </c>
      <c r="D38" s="77">
        <v>0</v>
      </c>
      <c r="E38" s="60">
        <f>IF(ISBLANK(D38),"  ",IF(F38&gt;0,D38/F38,IF(D38&gt;0,1,0)))</f>
        <v>0</v>
      </c>
      <c r="F38" s="78">
        <f t="shared" si="2"/>
        <v>0</v>
      </c>
      <c r="G38" s="62">
        <f>IF(ISBLANK(F38),"  ",IF(F76&gt;0,F38/F76,IF(F38&gt;0,1,0)))</f>
        <v>0</v>
      </c>
      <c r="H38" s="228">
        <v>0</v>
      </c>
      <c r="I38" s="58">
        <f>IF(ISBLANK(H38),"  ",IF(L38&gt;0,H38/L38,IF(H38&gt;0,1,0)))</f>
        <v>0</v>
      </c>
      <c r="J38" s="77">
        <v>0</v>
      </c>
      <c r="K38" s="60">
        <f>IF(ISBLANK(J38),"  ",IF(L38&gt;0,J38/L38,IF(J38&gt;0,1,0)))</f>
        <v>0</v>
      </c>
      <c r="L38" s="78">
        <f>J38+H38</f>
        <v>0</v>
      </c>
      <c r="M38" s="62">
        <f>IF(ISBLANK(L38),"  ",IF(L76&gt;0,L38/L76,IF(L38&gt;0,1,0)))</f>
        <v>0</v>
      </c>
      <c r="N38" s="220"/>
    </row>
    <row r="39" spans="1:14" s="200" customFormat="1" ht="44.25" x14ac:dyDescent="0.55000000000000004">
      <c r="A39" s="68" t="s">
        <v>36</v>
      </c>
      <c r="B39" s="228"/>
      <c r="C39" s="58" t="str">
        <f t="shared" si="0"/>
        <v xml:space="preserve">  </v>
      </c>
      <c r="D39" s="77"/>
      <c r="E39" s="54" t="str">
        <f>IF(ISBLANK(D39),"  ",IF(F39&gt;0,D39/F39,IF(D39&gt;0,1,0)))</f>
        <v xml:space="preserve">  </v>
      </c>
      <c r="F39" s="44">
        <f t="shared" si="2"/>
        <v>0</v>
      </c>
      <c r="G39" s="62">
        <f>IF(ISBLANK(F39),"  ",IF(F76&gt;0,F39/F76,IF(F39&gt;0,1,0)))</f>
        <v>0</v>
      </c>
      <c r="H39" s="228"/>
      <c r="I39" s="58" t="str">
        <f>IF(ISBLANK(H39),"  ",IF(L39&gt;0,H39/L39,IF(H39&gt;0,1,0)))</f>
        <v xml:space="preserve">  </v>
      </c>
      <c r="J39" s="77"/>
      <c r="K39" s="60" t="str">
        <f>IF(ISBLANK(J39),"  ",IF(L39&gt;0,J39/L39,IF(J39&gt;0,1,0)))</f>
        <v xml:space="preserve">  </v>
      </c>
      <c r="L39" s="44">
        <f>J39+H39</f>
        <v>0</v>
      </c>
      <c r="M39" s="62">
        <f>IF(ISBLANK(L39),"  ",IF(L76&gt;0,L39/L76,IF(L39&gt;0,1,0)))</f>
        <v>0</v>
      </c>
      <c r="N39" s="220"/>
    </row>
    <row r="40" spans="1:14" s="202" customFormat="1" ht="45" x14ac:dyDescent="0.6">
      <c r="A40" s="227" t="s">
        <v>37</v>
      </c>
      <c r="B40" s="229">
        <v>2322863</v>
      </c>
      <c r="C40" s="80">
        <f t="shared" si="0"/>
        <v>1</v>
      </c>
      <c r="D40" s="141">
        <f>D13+D15</f>
        <v>0</v>
      </c>
      <c r="E40" s="81">
        <f>IF(ISBLANK(D40),"  ",IF(F40&gt;0,D40/F40,IF(D40&gt;0,1,0)))</f>
        <v>0</v>
      </c>
      <c r="F40" s="229">
        <f>F39+F38+F36+F34+F29+F28+F26+F27+F25+F24+F23+F22+F21+F20+F19+F18+F17+F16+F14+F13+F30+F31+F32+F33</f>
        <v>2322863</v>
      </c>
      <c r="G40" s="82">
        <f>IF(ISBLANK(F40),"  ",IF(F76&gt;0,F40/F76,IF(F40&gt;0,1,0)))</f>
        <v>0.19790234992016986</v>
      </c>
      <c r="H40" s="229">
        <v>2320408</v>
      </c>
      <c r="I40" s="80">
        <f>IF(ISBLANK(H40),"  ",IF(L40&gt;0,H40/L40,IF(H40&gt;0,1,0)))</f>
        <v>1</v>
      </c>
      <c r="J40" s="141">
        <f>J13+J15</f>
        <v>0</v>
      </c>
      <c r="K40" s="83">
        <f>IF(ISBLANK(J40),"  ",IF(L40&gt;0,J40/L40,IF(J40&gt;0,1,0)))</f>
        <v>0</v>
      </c>
      <c r="L40" s="229">
        <f>L39+L38+L36+L34+L29+L28+L26+L27+L25+L24+L23+L22+L21+L20+L19+L18+L17+L16+L14+L13+L30+L31+L32+L33</f>
        <v>2320408</v>
      </c>
      <c r="M40" s="82">
        <f>IF(ISBLANK(L40),"  ",IF(L76&gt;0,L40/L76,IF(L40&gt;0,1,0)))</f>
        <v>0.1961448257935812</v>
      </c>
      <c r="N40" s="203"/>
    </row>
    <row r="41" spans="1:14" s="200" customFormat="1" ht="45" x14ac:dyDescent="0.6">
      <c r="A41" s="230" t="s">
        <v>38</v>
      </c>
      <c r="B41" s="226"/>
      <c r="C41" s="73" t="s">
        <v>4</v>
      </c>
      <c r="D41" s="69"/>
      <c r="E41" s="74" t="s">
        <v>4</v>
      </c>
      <c r="F41" s="44"/>
      <c r="G41" s="75" t="s">
        <v>4</v>
      </c>
      <c r="H41" s="226"/>
      <c r="I41" s="73" t="s">
        <v>4</v>
      </c>
      <c r="J41" s="69"/>
      <c r="K41" s="74" t="s">
        <v>4</v>
      </c>
      <c r="L41" s="44"/>
      <c r="M41" s="75" t="s">
        <v>4</v>
      </c>
      <c r="N41" s="220"/>
    </row>
    <row r="42" spans="1:14" s="200" customFormat="1" ht="44.25" x14ac:dyDescent="0.55000000000000004">
      <c r="A42" s="215" t="s">
        <v>39</v>
      </c>
      <c r="B42" s="225">
        <v>0</v>
      </c>
      <c r="C42" s="52">
        <f t="shared" si="0"/>
        <v>0</v>
      </c>
      <c r="D42" s="87">
        <v>0</v>
      </c>
      <c r="E42" s="54">
        <f t="shared" ref="E42:E48" si="6">IF(ISBLANK(D42),"  ",IF(F42&gt;0,D42/F42,IF(D42&gt;0,1,0)))</f>
        <v>0</v>
      </c>
      <c r="F42" s="48">
        <f>D42+B42</f>
        <v>0</v>
      </c>
      <c r="G42" s="56">
        <f>IF(ISBLANK(F42),"  ",IF(D75&gt;0,F42/D75,IF(F42&gt;0,1,0)))</f>
        <v>0</v>
      </c>
      <c r="H42" s="225">
        <v>0</v>
      </c>
      <c r="I42" s="52">
        <f t="shared" ref="I42:I48" si="7">IF(ISBLANK(H42),"  ",IF(L42&gt;0,H42/L42,IF(H42&gt;0,1,0)))</f>
        <v>0</v>
      </c>
      <c r="J42" s="87">
        <v>0</v>
      </c>
      <c r="K42" s="54">
        <f t="shared" ref="K42:K48" si="8">IF(ISBLANK(J42),"  ",IF(L42&gt;0,J42/L42,IF(J42&gt;0,1,0)))</f>
        <v>0</v>
      </c>
      <c r="L42" s="48">
        <f>J42+H42</f>
        <v>0</v>
      </c>
      <c r="M42" s="56">
        <f>IF(ISBLANK(L42),"  ",IF(J75&gt;0,L42/J75,IF(L42&gt;0,1,0)))</f>
        <v>0</v>
      </c>
      <c r="N42" s="220"/>
    </row>
    <row r="43" spans="1:14" s="200" customFormat="1" ht="44.25" x14ac:dyDescent="0.55000000000000004">
      <c r="A43" s="231" t="s">
        <v>40</v>
      </c>
      <c r="B43" s="224">
        <v>0</v>
      </c>
      <c r="C43" s="58">
        <f t="shared" si="0"/>
        <v>0</v>
      </c>
      <c r="D43" s="69">
        <v>0</v>
      </c>
      <c r="E43" s="60">
        <f t="shared" si="6"/>
        <v>0</v>
      </c>
      <c r="F43" s="44">
        <f>D43+B43</f>
        <v>0</v>
      </c>
      <c r="G43" s="62">
        <f>IF(ISBLANK(F43),"  ",IF(D76&gt;0,F43/D76,IF(F43&gt;0,1,0)))</f>
        <v>0</v>
      </c>
      <c r="H43" s="224">
        <v>0</v>
      </c>
      <c r="I43" s="58">
        <f t="shared" si="7"/>
        <v>0</v>
      </c>
      <c r="J43" s="69">
        <v>0</v>
      </c>
      <c r="K43" s="60">
        <f t="shared" si="8"/>
        <v>0</v>
      </c>
      <c r="L43" s="44">
        <f>J43+H43</f>
        <v>0</v>
      </c>
      <c r="M43" s="62">
        <f>IF(ISBLANK(L43),"  ",IF(J76&gt;0,L43/J76,IF(L43&gt;0,1,0)))</f>
        <v>0</v>
      </c>
      <c r="N43" s="220"/>
    </row>
    <row r="44" spans="1:14" s="200" customFormat="1" ht="44.25" x14ac:dyDescent="0.55000000000000004">
      <c r="A44" s="89" t="s">
        <v>41</v>
      </c>
      <c r="B44" s="224">
        <v>0</v>
      </c>
      <c r="C44" s="58">
        <f t="shared" si="0"/>
        <v>0</v>
      </c>
      <c r="D44" s="69">
        <v>0</v>
      </c>
      <c r="E44" s="60">
        <f t="shared" si="6"/>
        <v>0</v>
      </c>
      <c r="F44" s="78">
        <f>D44+B44</f>
        <v>0</v>
      </c>
      <c r="G44" s="62">
        <f>IF(ISBLANK(F44),"  ",IF(D76&gt;0,F44/D76,IF(F44&gt;0,1,0)))</f>
        <v>0</v>
      </c>
      <c r="H44" s="224">
        <v>0</v>
      </c>
      <c r="I44" s="58">
        <f t="shared" si="7"/>
        <v>0</v>
      </c>
      <c r="J44" s="69">
        <v>0</v>
      </c>
      <c r="K44" s="60">
        <f t="shared" si="8"/>
        <v>0</v>
      </c>
      <c r="L44" s="78">
        <f>J44+H44</f>
        <v>0</v>
      </c>
      <c r="M44" s="62">
        <f>IF(ISBLANK(L44),"  ",IF(J76&gt;0,L44/J76,IF(L44&gt;0,1,0)))</f>
        <v>0</v>
      </c>
      <c r="N44" s="220"/>
    </row>
    <row r="45" spans="1:14" s="200" customFormat="1" ht="44.25" x14ac:dyDescent="0.55000000000000004">
      <c r="A45" s="223" t="s">
        <v>42</v>
      </c>
      <c r="B45" s="224">
        <v>0</v>
      </c>
      <c r="C45" s="58">
        <f t="shared" si="0"/>
        <v>0</v>
      </c>
      <c r="D45" s="69">
        <v>0</v>
      </c>
      <c r="E45" s="60">
        <f t="shared" si="6"/>
        <v>0</v>
      </c>
      <c r="F45" s="78">
        <f>D45+B45</f>
        <v>0</v>
      </c>
      <c r="G45" s="62">
        <f>IF(ISBLANK(F45),"  ",IF(D76&gt;0,F45/D76,IF(F45&gt;0,1,0)))</f>
        <v>0</v>
      </c>
      <c r="H45" s="224">
        <v>0</v>
      </c>
      <c r="I45" s="58">
        <f t="shared" si="7"/>
        <v>0</v>
      </c>
      <c r="J45" s="69">
        <v>0</v>
      </c>
      <c r="K45" s="60">
        <f t="shared" si="8"/>
        <v>0</v>
      </c>
      <c r="L45" s="78">
        <f>J45+H45</f>
        <v>0</v>
      </c>
      <c r="M45" s="62">
        <f>IF(ISBLANK(L45),"  ",IF(J76&gt;0,L45/J76,IF(L45&gt;0,1,0)))</f>
        <v>0</v>
      </c>
      <c r="N45" s="220"/>
    </row>
    <row r="46" spans="1:14" s="200" customFormat="1" ht="44.25" x14ac:dyDescent="0.55000000000000004">
      <c r="A46" s="231" t="s">
        <v>43</v>
      </c>
      <c r="B46" s="224">
        <v>323801</v>
      </c>
      <c r="C46" s="58">
        <f t="shared" si="0"/>
        <v>1</v>
      </c>
      <c r="D46" s="69">
        <v>0</v>
      </c>
      <c r="E46" s="60">
        <f t="shared" si="6"/>
        <v>0</v>
      </c>
      <c r="F46" s="78">
        <f>D46+B46</f>
        <v>323801</v>
      </c>
      <c r="G46" s="62">
        <f>IF(ISBLANK(F46),"  ",IF(F76&gt;0,F46/F76,IF(F46&gt;0,1,0)))</f>
        <v>2.7587067686084335E-2</v>
      </c>
      <c r="H46" s="224">
        <v>375000</v>
      </c>
      <c r="I46" s="58">
        <f t="shared" si="7"/>
        <v>1</v>
      </c>
      <c r="J46" s="69">
        <v>0</v>
      </c>
      <c r="K46" s="60">
        <f t="shared" si="8"/>
        <v>0</v>
      </c>
      <c r="L46" s="78">
        <f>J46+H46</f>
        <v>375000</v>
      </c>
      <c r="M46" s="62">
        <f>IF(ISBLANK(L46),"  ",IF(L76&gt;0,L46/L76,IF(L46&gt;0,1,0)))</f>
        <v>3.1698869195672892E-2</v>
      </c>
      <c r="N46" s="220"/>
    </row>
    <row r="47" spans="1:14" s="202" customFormat="1" ht="45" x14ac:dyDescent="0.6">
      <c r="A47" s="230" t="s">
        <v>44</v>
      </c>
      <c r="B47" s="232">
        <v>323801</v>
      </c>
      <c r="C47" s="80">
        <f t="shared" si="0"/>
        <v>1</v>
      </c>
      <c r="D47" s="91">
        <v>0</v>
      </c>
      <c r="E47" s="83">
        <f t="shared" si="6"/>
        <v>0</v>
      </c>
      <c r="F47" s="92">
        <f>F46+F45+F44+F43+F42</f>
        <v>323801</v>
      </c>
      <c r="G47" s="82">
        <f>IF(ISBLANK(F47),"  ",IF(F76&gt;0,F47/F76,IF(F47&gt;0,1,0)))</f>
        <v>2.7587067686084335E-2</v>
      </c>
      <c r="H47" s="232">
        <v>375000</v>
      </c>
      <c r="I47" s="80">
        <f t="shared" si="7"/>
        <v>1</v>
      </c>
      <c r="J47" s="91">
        <v>0</v>
      </c>
      <c r="K47" s="83">
        <f t="shared" si="8"/>
        <v>0</v>
      </c>
      <c r="L47" s="92">
        <f>L46+L45+L44+L43+L42</f>
        <v>375000</v>
      </c>
      <c r="M47" s="82">
        <f>IF(ISBLANK(L47),"  ",IF(L76&gt;0,L47/L76,IF(L47&gt;0,1,0)))</f>
        <v>3.1698869195672892E-2</v>
      </c>
      <c r="N47" s="203"/>
    </row>
    <row r="48" spans="1:14" s="202" customFormat="1" ht="45" x14ac:dyDescent="0.6">
      <c r="A48" s="233" t="s">
        <v>45</v>
      </c>
      <c r="B48" s="94">
        <v>0</v>
      </c>
      <c r="C48" s="80">
        <f t="shared" si="0"/>
        <v>0</v>
      </c>
      <c r="D48" s="95">
        <v>0</v>
      </c>
      <c r="E48" s="83">
        <f t="shared" si="6"/>
        <v>0</v>
      </c>
      <c r="F48" s="96">
        <f>D48+B48</f>
        <v>0</v>
      </c>
      <c r="G48" s="82">
        <f>IF(ISBLANK(F48),"  ",IF(F76&gt;0,F48/F76,IF(F48&gt;0,1,0)))</f>
        <v>0</v>
      </c>
      <c r="H48" s="94">
        <v>0</v>
      </c>
      <c r="I48" s="80">
        <f t="shared" si="7"/>
        <v>0</v>
      </c>
      <c r="J48" s="95">
        <v>0</v>
      </c>
      <c r="K48" s="83">
        <f t="shared" si="8"/>
        <v>0</v>
      </c>
      <c r="L48" s="96">
        <f>J48+H48</f>
        <v>0</v>
      </c>
      <c r="M48" s="82">
        <f>IF(ISBLANK(L48),"  ",IF(L76&gt;0,L48/L76,IF(L48&gt;0,1,0)))</f>
        <v>0</v>
      </c>
      <c r="N48" s="203"/>
    </row>
    <row r="49" spans="1:14" s="200" customFormat="1" ht="45" x14ac:dyDescent="0.6">
      <c r="A49" s="216" t="s">
        <v>46</v>
      </c>
      <c r="B49" s="97"/>
      <c r="C49" s="98" t="s">
        <v>4</v>
      </c>
      <c r="D49" s="59"/>
      <c r="E49" s="99" t="s">
        <v>4</v>
      </c>
      <c r="F49" s="48"/>
      <c r="G49" s="100" t="s">
        <v>4</v>
      </c>
      <c r="H49" s="97"/>
      <c r="I49" s="98" t="s">
        <v>4</v>
      </c>
      <c r="J49" s="59"/>
      <c r="K49" s="99" t="s">
        <v>4</v>
      </c>
      <c r="L49" s="48"/>
      <c r="M49" s="100" t="s">
        <v>4</v>
      </c>
      <c r="N49" s="220"/>
    </row>
    <row r="50" spans="1:14" s="200" customFormat="1" ht="44.25" x14ac:dyDescent="0.55000000000000004">
      <c r="A50" s="215" t="s">
        <v>47</v>
      </c>
      <c r="B50" s="97">
        <v>0</v>
      </c>
      <c r="C50" s="52">
        <f t="shared" si="0"/>
        <v>0</v>
      </c>
      <c r="D50" s="59">
        <v>0</v>
      </c>
      <c r="E50" s="54">
        <f t="shared" ref="E50:E67" si="9">IF(ISBLANK(D50),"  ",IF(F50&gt;0,D50/F50,IF(D50&gt;0,1,0)))</f>
        <v>0</v>
      </c>
      <c r="F50" s="101">
        <f t="shared" ref="F50:F55" si="10">D50+B50</f>
        <v>0</v>
      </c>
      <c r="G50" s="56">
        <f>IF(ISBLANK(F50),"  ",IF(F76&gt;0,F50/F76,IF(F50&gt;0,1,0)))</f>
        <v>0</v>
      </c>
      <c r="H50" s="97">
        <v>0</v>
      </c>
      <c r="I50" s="52">
        <f t="shared" ref="I50:I67" si="11">IF(ISBLANK(H50),"  ",IF(L50&gt;0,H50/L50,IF(H50&gt;0,1,0)))</f>
        <v>0</v>
      </c>
      <c r="J50" s="59">
        <v>0</v>
      </c>
      <c r="K50" s="54">
        <f t="shared" ref="K50:K67" si="12">IF(ISBLANK(J50),"  ",IF(L50&gt;0,J50/L50,IF(J50&gt;0,1,0)))</f>
        <v>0</v>
      </c>
      <c r="L50" s="101">
        <f t="shared" ref="L50:L66" si="13">J50+H50</f>
        <v>0</v>
      </c>
      <c r="M50" s="56">
        <f>IF(ISBLANK(L50),"  ",IF(L76&gt;0,L50/L76,IF(L50&gt;0,1,0)))</f>
        <v>0</v>
      </c>
      <c r="N50" s="220"/>
    </row>
    <row r="51" spans="1:14" s="200" customFormat="1" ht="44.25" x14ac:dyDescent="0.55000000000000004">
      <c r="A51" s="223" t="s">
        <v>48</v>
      </c>
      <c r="B51" s="226">
        <v>0</v>
      </c>
      <c r="C51" s="58">
        <f t="shared" si="0"/>
        <v>0</v>
      </c>
      <c r="D51" s="69">
        <v>0</v>
      </c>
      <c r="E51" s="60">
        <f t="shared" si="9"/>
        <v>0</v>
      </c>
      <c r="F51" s="102">
        <f t="shared" si="10"/>
        <v>0</v>
      </c>
      <c r="G51" s="62">
        <f>IF(ISBLANK(F51),"  ",IF(F76&gt;0,F51/F76,IF(F51&gt;0,1,0)))</f>
        <v>0</v>
      </c>
      <c r="H51" s="226">
        <v>0</v>
      </c>
      <c r="I51" s="58">
        <f t="shared" si="11"/>
        <v>0</v>
      </c>
      <c r="J51" s="69">
        <v>0</v>
      </c>
      <c r="K51" s="60">
        <f t="shared" si="12"/>
        <v>0</v>
      </c>
      <c r="L51" s="102">
        <f t="shared" si="13"/>
        <v>0</v>
      </c>
      <c r="M51" s="62">
        <f>IF(ISBLANK(L51),"  ",IF(L76&gt;0,L51/L76,IF(L51&gt;0,1,0)))</f>
        <v>0</v>
      </c>
      <c r="N51" s="220"/>
    </row>
    <row r="52" spans="1:14" s="200" customFormat="1" ht="44.25" x14ac:dyDescent="0.55000000000000004">
      <c r="A52" s="103" t="s">
        <v>49</v>
      </c>
      <c r="B52" s="104">
        <v>0</v>
      </c>
      <c r="C52" s="58">
        <f t="shared" si="0"/>
        <v>0</v>
      </c>
      <c r="D52" s="105">
        <v>0</v>
      </c>
      <c r="E52" s="60">
        <f t="shared" si="9"/>
        <v>0</v>
      </c>
      <c r="F52" s="106">
        <f t="shared" si="10"/>
        <v>0</v>
      </c>
      <c r="G52" s="62">
        <f>IF(ISBLANK(F52),"  ",IF(F76&gt;0,F52/F76,IF(F52&gt;0,1,0)))</f>
        <v>0</v>
      </c>
      <c r="H52" s="104">
        <v>0</v>
      </c>
      <c r="I52" s="58">
        <f t="shared" si="11"/>
        <v>0</v>
      </c>
      <c r="J52" s="105">
        <v>0</v>
      </c>
      <c r="K52" s="60">
        <f t="shared" si="12"/>
        <v>0</v>
      </c>
      <c r="L52" s="106">
        <f t="shared" si="13"/>
        <v>0</v>
      </c>
      <c r="M52" s="62">
        <f>IF(ISBLANK(L52),"  ",IF(L76&gt;0,L52/L76,IF(L52&gt;0,1,0)))</f>
        <v>0</v>
      </c>
      <c r="N52" s="220"/>
    </row>
    <row r="53" spans="1:14" s="200" customFormat="1" ht="44.25" x14ac:dyDescent="0.55000000000000004">
      <c r="A53" s="103" t="s">
        <v>50</v>
      </c>
      <c r="B53" s="104">
        <v>0</v>
      </c>
      <c r="C53" s="58">
        <f t="shared" si="0"/>
        <v>0</v>
      </c>
      <c r="D53" s="105">
        <v>0</v>
      </c>
      <c r="E53" s="60">
        <f t="shared" si="9"/>
        <v>0</v>
      </c>
      <c r="F53" s="106">
        <f t="shared" si="10"/>
        <v>0</v>
      </c>
      <c r="G53" s="62">
        <f>IF(ISBLANK(F53),"  ",IF(F76&gt;0,F53/F76,IF(F53&gt;0,1,0)))</f>
        <v>0</v>
      </c>
      <c r="H53" s="104">
        <v>0</v>
      </c>
      <c r="I53" s="58">
        <f t="shared" si="11"/>
        <v>0</v>
      </c>
      <c r="J53" s="105">
        <v>0</v>
      </c>
      <c r="K53" s="60">
        <f t="shared" si="12"/>
        <v>0</v>
      </c>
      <c r="L53" s="106">
        <f t="shared" si="13"/>
        <v>0</v>
      </c>
      <c r="M53" s="62">
        <f>IF(ISBLANK(L53),"  ",IF(L76&gt;0,L53/L76,IF(L53&gt;0,1,0)))</f>
        <v>0</v>
      </c>
      <c r="N53" s="220"/>
    </row>
    <row r="54" spans="1:14" s="200" customFormat="1" ht="44.25" x14ac:dyDescent="0.55000000000000004">
      <c r="A54" s="103" t="s">
        <v>51</v>
      </c>
      <c r="B54" s="104">
        <v>0</v>
      </c>
      <c r="C54" s="58">
        <f>IF(ISBLANK(B54),"  ",IF(F54&gt;0,B54/F54,IF(B54&gt;0,1,0)))</f>
        <v>0</v>
      </c>
      <c r="D54" s="105">
        <v>0</v>
      </c>
      <c r="E54" s="60">
        <f>IF(ISBLANK(D54),"  ",IF(F54&gt;0,D54/F54,IF(D54&gt;0,1,0)))</f>
        <v>0</v>
      </c>
      <c r="F54" s="106">
        <f t="shared" si="10"/>
        <v>0</v>
      </c>
      <c r="G54" s="62">
        <f>IF(ISBLANK(F54),"  ",IF(F78&gt;0,F54/F78,IF(F54&gt;0,1,0)))</f>
        <v>0</v>
      </c>
      <c r="H54" s="104">
        <v>0</v>
      </c>
      <c r="I54" s="58">
        <f>IF(ISBLANK(H54),"  ",IF(L54&gt;0,H54/L54,IF(H54&gt;0,1,0)))</f>
        <v>0</v>
      </c>
      <c r="J54" s="105">
        <v>0</v>
      </c>
      <c r="K54" s="60">
        <f>IF(ISBLANK(J54),"  ",IF(L54&gt;0,J54/L54,IF(J54&gt;0,1,0)))</f>
        <v>0</v>
      </c>
      <c r="L54" s="106">
        <f t="shared" si="13"/>
        <v>0</v>
      </c>
      <c r="M54" s="62">
        <f>IF(ISBLANK(L54),"  ",IF(L78&gt;0,L54/L78,IF(L54&gt;0,1,0)))</f>
        <v>0</v>
      </c>
      <c r="N54" s="220"/>
    </row>
    <row r="55" spans="1:14" s="200" customFormat="1" ht="44.25" x14ac:dyDescent="0.55000000000000004">
      <c r="A55" s="223" t="s">
        <v>52</v>
      </c>
      <c r="B55" s="226">
        <v>0</v>
      </c>
      <c r="C55" s="58">
        <f t="shared" si="0"/>
        <v>0</v>
      </c>
      <c r="D55" s="69">
        <v>0</v>
      </c>
      <c r="E55" s="60">
        <f t="shared" si="9"/>
        <v>0</v>
      </c>
      <c r="F55" s="102">
        <f t="shared" si="10"/>
        <v>0</v>
      </c>
      <c r="G55" s="62">
        <f>IF(ISBLANK(F55),"  ",IF(F76&gt;0,F55/F76,IF(F55&gt;0,1,0)))</f>
        <v>0</v>
      </c>
      <c r="H55" s="226">
        <v>0</v>
      </c>
      <c r="I55" s="58">
        <f t="shared" si="11"/>
        <v>0</v>
      </c>
      <c r="J55" s="69">
        <v>0</v>
      </c>
      <c r="K55" s="60">
        <f t="shared" si="12"/>
        <v>0</v>
      </c>
      <c r="L55" s="102">
        <f t="shared" si="13"/>
        <v>0</v>
      </c>
      <c r="M55" s="62">
        <f>IF(ISBLANK(L55),"  ",IF(L76&gt;0,L55/L76,IF(L55&gt;0,1,0)))</f>
        <v>0</v>
      </c>
      <c r="N55" s="220"/>
    </row>
    <row r="56" spans="1:14" s="202" customFormat="1" ht="45" x14ac:dyDescent="0.6">
      <c r="A56" s="233" t="s">
        <v>53</v>
      </c>
      <c r="B56" s="234">
        <v>0</v>
      </c>
      <c r="C56" s="80">
        <f t="shared" si="0"/>
        <v>0</v>
      </c>
      <c r="D56" s="91">
        <v>0</v>
      </c>
      <c r="E56" s="83">
        <f t="shared" si="9"/>
        <v>0</v>
      </c>
      <c r="F56" s="107">
        <f>F55+F53+F52+F51+F50+F54</f>
        <v>0</v>
      </c>
      <c r="G56" s="82">
        <f>IF(ISBLANK(F56),"  ",IF(F76&gt;0,F56/F76,IF(F56&gt;0,1,0)))</f>
        <v>0</v>
      </c>
      <c r="H56" s="234">
        <v>0</v>
      </c>
      <c r="I56" s="80">
        <f t="shared" si="11"/>
        <v>0</v>
      </c>
      <c r="J56" s="91">
        <v>0</v>
      </c>
      <c r="K56" s="83">
        <f t="shared" si="12"/>
        <v>0</v>
      </c>
      <c r="L56" s="102">
        <f t="shared" si="13"/>
        <v>0</v>
      </c>
      <c r="M56" s="82">
        <f>IF(ISBLANK(L56),"  ",IF(L76&gt;0,L56/L76,IF(L56&gt;0,1,0)))</f>
        <v>0</v>
      </c>
      <c r="N56" s="203"/>
    </row>
    <row r="57" spans="1:14" s="200" customFormat="1" ht="44.25" x14ac:dyDescent="0.55000000000000004">
      <c r="A57" s="51" t="s">
        <v>54</v>
      </c>
      <c r="B57" s="108">
        <v>0</v>
      </c>
      <c r="C57" s="58">
        <f t="shared" si="0"/>
        <v>0</v>
      </c>
      <c r="D57" s="109">
        <v>0</v>
      </c>
      <c r="E57" s="60">
        <f t="shared" si="9"/>
        <v>0</v>
      </c>
      <c r="F57" s="110">
        <f t="shared" ref="F57:F66" si="14">D57+B57</f>
        <v>0</v>
      </c>
      <c r="G57" s="62">
        <f>IF(ISBLANK(F57),"  ",IF(F76&gt;0,F57/F76,IF(F57&gt;0,1,0)))</f>
        <v>0</v>
      </c>
      <c r="H57" s="108">
        <v>0</v>
      </c>
      <c r="I57" s="58">
        <f t="shared" si="11"/>
        <v>0</v>
      </c>
      <c r="J57" s="109">
        <v>0</v>
      </c>
      <c r="K57" s="60">
        <f t="shared" si="12"/>
        <v>0</v>
      </c>
      <c r="L57" s="110">
        <f t="shared" si="13"/>
        <v>0</v>
      </c>
      <c r="M57" s="62">
        <f>IF(ISBLANK(L57),"  ",IF(L76&gt;0,L57/L76,IF(L57&gt;0,1,0)))</f>
        <v>0</v>
      </c>
      <c r="N57" s="220"/>
    </row>
    <row r="58" spans="1:14" s="200" customFormat="1" ht="44.25" x14ac:dyDescent="0.55000000000000004">
      <c r="A58" s="111" t="s">
        <v>55</v>
      </c>
      <c r="B58" s="224">
        <v>0</v>
      </c>
      <c r="C58" s="58">
        <f t="shared" si="0"/>
        <v>0</v>
      </c>
      <c r="D58" s="69">
        <v>0</v>
      </c>
      <c r="E58" s="60">
        <f t="shared" si="9"/>
        <v>0</v>
      </c>
      <c r="F58" s="44">
        <f t="shared" si="14"/>
        <v>0</v>
      </c>
      <c r="G58" s="62">
        <f>IF(ISBLANK(F58),"  ",IF(F76&gt;0,F58/F76,IF(F58&gt;0,1,0)))</f>
        <v>0</v>
      </c>
      <c r="H58" s="224">
        <v>0</v>
      </c>
      <c r="I58" s="58">
        <f t="shared" si="11"/>
        <v>0</v>
      </c>
      <c r="J58" s="69">
        <v>0</v>
      </c>
      <c r="K58" s="60">
        <f t="shared" si="12"/>
        <v>0</v>
      </c>
      <c r="L58" s="44">
        <f t="shared" si="13"/>
        <v>0</v>
      </c>
      <c r="M58" s="62">
        <f>IF(ISBLANK(L58),"  ",IF(L76&gt;0,L58/L76,IF(L58&gt;0,1,0)))</f>
        <v>0</v>
      </c>
      <c r="N58" s="220"/>
    </row>
    <row r="59" spans="1:14" s="200" customFormat="1" ht="44.25" x14ac:dyDescent="0.55000000000000004">
      <c r="A59" s="89" t="s">
        <v>56</v>
      </c>
      <c r="B59" s="224">
        <v>0</v>
      </c>
      <c r="C59" s="58">
        <f t="shared" si="0"/>
        <v>0</v>
      </c>
      <c r="D59" s="69">
        <v>0</v>
      </c>
      <c r="E59" s="60">
        <f t="shared" si="9"/>
        <v>0</v>
      </c>
      <c r="F59" s="44">
        <f t="shared" si="14"/>
        <v>0</v>
      </c>
      <c r="G59" s="62">
        <f>IF(ISBLANK(F59),"  ",IF(F76&gt;0,F59/F76,IF(F59&gt;0,1,0)))</f>
        <v>0</v>
      </c>
      <c r="H59" s="224">
        <v>0</v>
      </c>
      <c r="I59" s="58">
        <f t="shared" si="11"/>
        <v>0</v>
      </c>
      <c r="J59" s="69">
        <v>0</v>
      </c>
      <c r="K59" s="60">
        <f t="shared" si="12"/>
        <v>0</v>
      </c>
      <c r="L59" s="44">
        <f t="shared" si="13"/>
        <v>0</v>
      </c>
      <c r="M59" s="62">
        <f>IF(ISBLANK(L59),"  ",IF(L76&gt;0,L59/L76,IF(L59&gt;0,1,0)))</f>
        <v>0</v>
      </c>
      <c r="N59" s="220"/>
    </row>
    <row r="60" spans="1:14" s="200" customFormat="1" ht="44.25" x14ac:dyDescent="0.55000000000000004">
      <c r="A60" s="231" t="s">
        <v>57</v>
      </c>
      <c r="B60" s="228">
        <v>0</v>
      </c>
      <c r="C60" s="58">
        <f t="shared" si="0"/>
        <v>0</v>
      </c>
      <c r="D60" s="77">
        <v>0</v>
      </c>
      <c r="E60" s="60">
        <f t="shared" si="9"/>
        <v>0</v>
      </c>
      <c r="F60" s="78">
        <f t="shared" si="14"/>
        <v>0</v>
      </c>
      <c r="G60" s="62">
        <f>IF(ISBLANK(F60),"  ",IF(F76&gt;0,F60/F76,IF(F60&gt;0,1,0)))</f>
        <v>0</v>
      </c>
      <c r="H60" s="228">
        <v>0</v>
      </c>
      <c r="I60" s="58">
        <f t="shared" si="11"/>
        <v>0</v>
      </c>
      <c r="J60" s="77">
        <v>0</v>
      </c>
      <c r="K60" s="60">
        <f t="shared" si="12"/>
        <v>0</v>
      </c>
      <c r="L60" s="78">
        <f t="shared" si="13"/>
        <v>0</v>
      </c>
      <c r="M60" s="62">
        <f>IF(ISBLANK(L60),"  ",IF(L76&gt;0,L60/L76,IF(L60&gt;0,1,0)))</f>
        <v>0</v>
      </c>
      <c r="N60" s="220"/>
    </row>
    <row r="61" spans="1:14" s="200" customFormat="1" ht="44.25" x14ac:dyDescent="0.55000000000000004">
      <c r="A61" s="112" t="s">
        <v>58</v>
      </c>
      <c r="B61" s="224">
        <v>0</v>
      </c>
      <c r="C61" s="58">
        <f t="shared" si="0"/>
        <v>0</v>
      </c>
      <c r="D61" s="69">
        <v>0</v>
      </c>
      <c r="E61" s="60">
        <f t="shared" si="9"/>
        <v>0</v>
      </c>
      <c r="F61" s="44">
        <f t="shared" si="14"/>
        <v>0</v>
      </c>
      <c r="G61" s="62">
        <f>IF(ISBLANK(F61),"  ",IF(F76&gt;0,F61/F76,IF(F61&gt;0,1,0)))</f>
        <v>0</v>
      </c>
      <c r="H61" s="224">
        <v>0</v>
      </c>
      <c r="I61" s="58">
        <f t="shared" si="11"/>
        <v>0</v>
      </c>
      <c r="J61" s="69">
        <v>0</v>
      </c>
      <c r="K61" s="60">
        <f t="shared" si="12"/>
        <v>0</v>
      </c>
      <c r="L61" s="44">
        <f t="shared" si="13"/>
        <v>0</v>
      </c>
      <c r="M61" s="62">
        <f>IF(ISBLANK(L61),"  ",IF(L76&gt;0,L61/L76,IF(L61&gt;0,1,0)))</f>
        <v>0</v>
      </c>
      <c r="N61" s="220"/>
    </row>
    <row r="62" spans="1:14" s="200" customFormat="1" ht="44.25" x14ac:dyDescent="0.55000000000000004">
      <c r="A62" s="112" t="s">
        <v>59</v>
      </c>
      <c r="B62" s="224">
        <v>0</v>
      </c>
      <c r="C62" s="58">
        <f t="shared" si="0"/>
        <v>0</v>
      </c>
      <c r="D62" s="69">
        <v>0</v>
      </c>
      <c r="E62" s="60">
        <f t="shared" si="9"/>
        <v>0</v>
      </c>
      <c r="F62" s="44">
        <f t="shared" si="14"/>
        <v>0</v>
      </c>
      <c r="G62" s="62">
        <f>IF(ISBLANK(F62),"  ",IF(F76&gt;0,F62/F76,IF(F62&gt;0,1,0)))</f>
        <v>0</v>
      </c>
      <c r="H62" s="224">
        <v>0</v>
      </c>
      <c r="I62" s="58">
        <f t="shared" si="11"/>
        <v>0</v>
      </c>
      <c r="J62" s="69">
        <v>0</v>
      </c>
      <c r="K62" s="60">
        <f t="shared" si="12"/>
        <v>0</v>
      </c>
      <c r="L62" s="44">
        <f t="shared" si="13"/>
        <v>0</v>
      </c>
      <c r="M62" s="62">
        <f>IF(ISBLANK(L62),"  ",IF(L76&gt;0,L62/L76,IF(L62&gt;0,1,0)))</f>
        <v>0</v>
      </c>
      <c r="N62" s="220"/>
    </row>
    <row r="63" spans="1:14" s="200" customFormat="1" ht="44.25" x14ac:dyDescent="0.55000000000000004">
      <c r="A63" s="113" t="s">
        <v>60</v>
      </c>
      <c r="B63" s="224">
        <v>0</v>
      </c>
      <c r="C63" s="58">
        <f t="shared" si="0"/>
        <v>0</v>
      </c>
      <c r="D63" s="69">
        <v>0</v>
      </c>
      <c r="E63" s="60">
        <f t="shared" si="9"/>
        <v>0</v>
      </c>
      <c r="F63" s="44">
        <f t="shared" si="14"/>
        <v>0</v>
      </c>
      <c r="G63" s="62">
        <f>IF(ISBLANK(F63),"  ",IF(F76&gt;0,F63/F76,IF(F63&gt;0,1,0)))</f>
        <v>0</v>
      </c>
      <c r="H63" s="224">
        <v>0</v>
      </c>
      <c r="I63" s="58">
        <f t="shared" si="11"/>
        <v>0</v>
      </c>
      <c r="J63" s="69">
        <v>0</v>
      </c>
      <c r="K63" s="60">
        <f t="shared" si="12"/>
        <v>0</v>
      </c>
      <c r="L63" s="44">
        <f t="shared" si="13"/>
        <v>0</v>
      </c>
      <c r="M63" s="62">
        <f>IF(ISBLANK(L63),"  ",IF(L76&gt;0,L63/L76,IF(L63&gt;0,1,0)))</f>
        <v>0</v>
      </c>
      <c r="N63" s="220"/>
    </row>
    <row r="64" spans="1:14" s="200" customFormat="1" ht="44.25" x14ac:dyDescent="0.55000000000000004">
      <c r="A64" s="113" t="s">
        <v>61</v>
      </c>
      <c r="B64" s="224">
        <v>0</v>
      </c>
      <c r="C64" s="58">
        <f t="shared" si="0"/>
        <v>0</v>
      </c>
      <c r="D64" s="69">
        <v>0</v>
      </c>
      <c r="E64" s="60">
        <f t="shared" si="9"/>
        <v>0</v>
      </c>
      <c r="F64" s="44">
        <f t="shared" si="14"/>
        <v>0</v>
      </c>
      <c r="G64" s="62">
        <f>IF(ISBLANK(F64),"  ",IF(F76&gt;0,F64/F76,IF(F64&gt;0,1,0)))</f>
        <v>0</v>
      </c>
      <c r="H64" s="224">
        <v>0</v>
      </c>
      <c r="I64" s="58">
        <f t="shared" si="11"/>
        <v>0</v>
      </c>
      <c r="J64" s="69">
        <v>0</v>
      </c>
      <c r="K64" s="60">
        <f t="shared" si="12"/>
        <v>0</v>
      </c>
      <c r="L64" s="44">
        <f t="shared" si="13"/>
        <v>0</v>
      </c>
      <c r="M64" s="62">
        <f>IF(ISBLANK(L64),"  ",IF(L76&gt;0,L64/L76,IF(L64&gt;0,1,0)))</f>
        <v>0</v>
      </c>
      <c r="N64" s="220"/>
    </row>
    <row r="65" spans="1:14" s="200" customFormat="1" ht="44.25" x14ac:dyDescent="0.55000000000000004">
      <c r="A65" s="89" t="s">
        <v>62</v>
      </c>
      <c r="B65" s="224">
        <v>0</v>
      </c>
      <c r="C65" s="58">
        <f t="shared" si="0"/>
        <v>0</v>
      </c>
      <c r="D65" s="69">
        <v>0</v>
      </c>
      <c r="E65" s="60">
        <f t="shared" si="9"/>
        <v>0</v>
      </c>
      <c r="F65" s="44">
        <f t="shared" si="14"/>
        <v>0</v>
      </c>
      <c r="G65" s="62">
        <f>IF(ISBLANK(F65),"  ",IF(F76&gt;0,F65/F76,IF(F65&gt;0,1,0)))</f>
        <v>0</v>
      </c>
      <c r="H65" s="224">
        <v>0</v>
      </c>
      <c r="I65" s="58">
        <f t="shared" si="11"/>
        <v>0</v>
      </c>
      <c r="J65" s="69">
        <v>0</v>
      </c>
      <c r="K65" s="60">
        <f t="shared" si="12"/>
        <v>0</v>
      </c>
      <c r="L65" s="44">
        <f t="shared" si="13"/>
        <v>0</v>
      </c>
      <c r="M65" s="62">
        <f>IF(ISBLANK(L65),"  ",IF(L76&gt;0,L65/L76,IF(L65&gt;0,1,0)))</f>
        <v>0</v>
      </c>
      <c r="N65" s="220"/>
    </row>
    <row r="66" spans="1:14" s="200" customFormat="1" ht="44.25" x14ac:dyDescent="0.55000000000000004">
      <c r="A66" s="231" t="s">
        <v>63</v>
      </c>
      <c r="B66" s="224">
        <v>5100000</v>
      </c>
      <c r="C66" s="58">
        <f t="shared" si="0"/>
        <v>1</v>
      </c>
      <c r="D66" s="69">
        <v>0</v>
      </c>
      <c r="E66" s="60">
        <f t="shared" si="9"/>
        <v>0</v>
      </c>
      <c r="F66" s="44">
        <f t="shared" si="14"/>
        <v>5100000</v>
      </c>
      <c r="G66" s="62">
        <f>IF(ISBLANK(F66),"  ",IF(F76&gt;0,F66/F76,IF(F66&gt;0,1,0)))</f>
        <v>0.43450775383346596</v>
      </c>
      <c r="H66" s="224">
        <v>5100000</v>
      </c>
      <c r="I66" s="58">
        <f t="shared" si="11"/>
        <v>1</v>
      </c>
      <c r="J66" s="69">
        <v>0</v>
      </c>
      <c r="K66" s="60">
        <f t="shared" si="12"/>
        <v>0</v>
      </c>
      <c r="L66" s="44">
        <f t="shared" si="13"/>
        <v>5100000</v>
      </c>
      <c r="M66" s="62">
        <f>IF(ISBLANK(L66),"  ",IF(L76&gt;0,L66/L76,IF(L66&gt;0,1,0)))</f>
        <v>0.43110462106115133</v>
      </c>
      <c r="N66" s="220"/>
    </row>
    <row r="67" spans="1:14" s="202" customFormat="1" ht="45" x14ac:dyDescent="0.6">
      <c r="A67" s="235" t="s">
        <v>64</v>
      </c>
      <c r="B67" s="232">
        <v>5100000</v>
      </c>
      <c r="C67" s="80">
        <f t="shared" si="0"/>
        <v>1</v>
      </c>
      <c r="D67" s="91">
        <v>0</v>
      </c>
      <c r="E67" s="83">
        <f t="shared" si="9"/>
        <v>0</v>
      </c>
      <c r="F67" s="232">
        <f>F66+F65+F64+F63+F62+F61+F60+F59+F58+F57+F56</f>
        <v>5100000</v>
      </c>
      <c r="G67" s="82">
        <f>IF(ISBLANK(F67),"  ",IF(F76&gt;0,F67/F76,IF(F67&gt;0,1,0)))</f>
        <v>0.43450775383346596</v>
      </c>
      <c r="H67" s="232">
        <v>5100000</v>
      </c>
      <c r="I67" s="80">
        <f t="shared" si="11"/>
        <v>1</v>
      </c>
      <c r="J67" s="91">
        <v>0</v>
      </c>
      <c r="K67" s="83">
        <f t="shared" si="12"/>
        <v>0</v>
      </c>
      <c r="L67" s="232">
        <f>L66+L65+L64+L63+L62+L61+L60+L59+L58+L57+L56</f>
        <v>5100000</v>
      </c>
      <c r="M67" s="82">
        <f>IF(ISBLANK(L67),"  ",IF(L76&gt;0,L67/L76,IF(L67&gt;0,1,0)))</f>
        <v>0.43110462106115133</v>
      </c>
      <c r="N67" s="203"/>
    </row>
    <row r="68" spans="1:14" s="200" customFormat="1" ht="45" x14ac:dyDescent="0.6">
      <c r="A68" s="216" t="s">
        <v>65</v>
      </c>
      <c r="B68" s="226"/>
      <c r="C68" s="73" t="s">
        <v>4</v>
      </c>
      <c r="D68" s="69"/>
      <c r="E68" s="74" t="s">
        <v>4</v>
      </c>
      <c r="F68" s="44"/>
      <c r="G68" s="75" t="s">
        <v>4</v>
      </c>
      <c r="H68" s="226"/>
      <c r="I68" s="73" t="s">
        <v>4</v>
      </c>
      <c r="J68" s="69"/>
      <c r="K68" s="74" t="s">
        <v>4</v>
      </c>
      <c r="L68" s="44"/>
      <c r="M68" s="75" t="s">
        <v>4</v>
      </c>
    </row>
    <row r="69" spans="1:14" s="200" customFormat="1" ht="44.25" x14ac:dyDescent="0.55000000000000004">
      <c r="A69" s="115" t="s">
        <v>66</v>
      </c>
      <c r="B69" s="207">
        <v>0</v>
      </c>
      <c r="C69" s="52">
        <f t="shared" si="0"/>
        <v>0</v>
      </c>
      <c r="D69" s="59">
        <v>0</v>
      </c>
      <c r="E69" s="54">
        <f>IF(ISBLANK(D69),"  ",IF(F69&gt;0,D69/F69,IF(D69&gt;0,1,0)))</f>
        <v>0</v>
      </c>
      <c r="F69" s="67">
        <f>D69+B69</f>
        <v>0</v>
      </c>
      <c r="G69" s="56">
        <f>IF(ISBLANK(F69),"  ",IF(F76&gt;0,F69/F76,IF(F69&gt;0,1,0)))</f>
        <v>0</v>
      </c>
      <c r="H69" s="207">
        <v>0</v>
      </c>
      <c r="I69" s="52">
        <f>IF(ISBLANK(H69),"  ",IF(L69&gt;0,H69/L69,IF(H69&gt;0,1,0)))</f>
        <v>0</v>
      </c>
      <c r="J69" s="59">
        <v>0</v>
      </c>
      <c r="K69" s="54">
        <f>IF(ISBLANK(J69),"  ",IF(L69&gt;0,J69/L69,IF(J69&gt;0,1,0)))</f>
        <v>0</v>
      </c>
      <c r="L69" s="67">
        <f>J69+H69</f>
        <v>0</v>
      </c>
      <c r="M69" s="56">
        <f>IF(ISBLANK(L69),"  ",IF(L76&gt;0,L69/L76,IF(L69&gt;0,1,0)))</f>
        <v>0</v>
      </c>
    </row>
    <row r="70" spans="1:14" s="200" customFormat="1" ht="44.25" x14ac:dyDescent="0.55000000000000004">
      <c r="A70" s="223" t="s">
        <v>67</v>
      </c>
      <c r="B70" s="224">
        <v>0</v>
      </c>
      <c r="C70" s="58">
        <f t="shared" si="0"/>
        <v>0</v>
      </c>
      <c r="D70" s="69">
        <v>0</v>
      </c>
      <c r="E70" s="60">
        <f>IF(ISBLANK(D70),"  ",IF(F70&gt;0,D70/F70,IF(D70&gt;0,1,0)))</f>
        <v>0</v>
      </c>
      <c r="F70" s="44">
        <f>D70+B70</f>
        <v>0</v>
      </c>
      <c r="G70" s="62">
        <f>IF(ISBLANK(F70),"  ",IF(F76&gt;0,F70/F76,IF(F70&gt;0,1,0)))</f>
        <v>0</v>
      </c>
      <c r="H70" s="224">
        <v>0</v>
      </c>
      <c r="I70" s="58">
        <f>IF(ISBLANK(H70),"  ",IF(L70&gt;0,H70/L70,IF(H70&gt;0,1,0)))</f>
        <v>0</v>
      </c>
      <c r="J70" s="69">
        <v>0</v>
      </c>
      <c r="K70" s="60">
        <f>IF(ISBLANK(J70),"  ",IF(L70&gt;0,J70/L70,IF(J70&gt;0,1,0)))</f>
        <v>0</v>
      </c>
      <c r="L70" s="44">
        <f>J70+H70</f>
        <v>0</v>
      </c>
      <c r="M70" s="62">
        <f>IF(ISBLANK(L70),"  ",IF(L76&gt;0,L70/L76,IF(L70&gt;0,1,0)))</f>
        <v>0</v>
      </c>
    </row>
    <row r="71" spans="1:14" s="200" customFormat="1" ht="45" x14ac:dyDescent="0.6">
      <c r="A71" s="236" t="s">
        <v>68</v>
      </c>
      <c r="B71" s="226"/>
      <c r="C71" s="73" t="s">
        <v>4</v>
      </c>
      <c r="D71" s="69"/>
      <c r="E71" s="74" t="s">
        <v>4</v>
      </c>
      <c r="F71" s="44"/>
      <c r="G71" s="75" t="s">
        <v>4</v>
      </c>
      <c r="H71" s="226"/>
      <c r="I71" s="73" t="s">
        <v>4</v>
      </c>
      <c r="J71" s="69"/>
      <c r="K71" s="74" t="s">
        <v>4</v>
      </c>
      <c r="L71" s="44"/>
      <c r="M71" s="75" t="s">
        <v>4</v>
      </c>
    </row>
    <row r="72" spans="1:14" s="200" customFormat="1" ht="44.25" x14ac:dyDescent="0.55000000000000004">
      <c r="A72" s="89" t="s">
        <v>69</v>
      </c>
      <c r="B72" s="207">
        <v>0</v>
      </c>
      <c r="C72" s="52">
        <f t="shared" si="0"/>
        <v>0</v>
      </c>
      <c r="D72" s="59">
        <v>0</v>
      </c>
      <c r="E72" s="54">
        <f>IF(ISBLANK(D72),"  ",IF(F72&gt;0,D72/F72,IF(D72&gt;0,1,0)))</f>
        <v>0</v>
      </c>
      <c r="F72" s="67">
        <f>D72+B72</f>
        <v>0</v>
      </c>
      <c r="G72" s="56">
        <f>IF(ISBLANK(F72),"  ",IF(F76&gt;0,F72/F76,IF(F72&gt;0,1,0)))</f>
        <v>0</v>
      </c>
      <c r="H72" s="207">
        <v>0</v>
      </c>
      <c r="I72" s="52">
        <f>IF(ISBLANK(H72),"  ",IF(L72&gt;0,H72/L72,IF(H72&gt;0,1,0)))</f>
        <v>0</v>
      </c>
      <c r="J72" s="59">
        <v>0</v>
      </c>
      <c r="K72" s="54">
        <f>IF(ISBLANK(J72),"  ",IF(L72&gt;0,J72/L72,IF(J72&gt;0,1,0)))</f>
        <v>0</v>
      </c>
      <c r="L72" s="67">
        <f>J72+H72</f>
        <v>0</v>
      </c>
      <c r="M72" s="56">
        <f>IF(ISBLANK(L72),"  ",IF(L76&gt;0,L72/L76,IF(L72&gt;0,1,0)))</f>
        <v>0</v>
      </c>
    </row>
    <row r="73" spans="1:14" s="200" customFormat="1" ht="44.25" x14ac:dyDescent="0.55000000000000004">
      <c r="A73" s="223" t="s">
        <v>70</v>
      </c>
      <c r="B73" s="224">
        <v>3990756</v>
      </c>
      <c r="C73" s="58">
        <f t="shared" si="0"/>
        <v>1</v>
      </c>
      <c r="D73" s="69">
        <v>0</v>
      </c>
      <c r="E73" s="60">
        <f>IF(ISBLANK(D73),"  ",IF(F73&gt;0,D73/F73,IF(D73&gt;0,1,0)))</f>
        <v>0</v>
      </c>
      <c r="F73" s="44">
        <f>D73+B73</f>
        <v>3990756</v>
      </c>
      <c r="G73" s="62">
        <f>IF(ISBLANK(F73),"  ",IF(F76&gt;0,F73/F76,IF(F73&gt;0,1,0)))</f>
        <v>0.34000282856027986</v>
      </c>
      <c r="H73" s="224">
        <v>4034667</v>
      </c>
      <c r="I73" s="58">
        <f>IF(ISBLANK(H73),"  ",IF(L73&gt;0,H73/L73,IF(H73&gt;0,1,0)))</f>
        <v>1</v>
      </c>
      <c r="J73" s="69">
        <v>0</v>
      </c>
      <c r="K73" s="60">
        <f>IF(ISBLANK(J73),"  ",IF(L73&gt;0,J73/L73,IF(J73&gt;0,1,0)))</f>
        <v>0</v>
      </c>
      <c r="L73" s="44">
        <f>J73+H73</f>
        <v>4034667</v>
      </c>
      <c r="M73" s="62">
        <f>IF(ISBLANK(L73),"  ",IF(L76&gt;0,L73/L76,IF(L73&gt;0,1,0)))</f>
        <v>0.34105168394959456</v>
      </c>
    </row>
    <row r="74" spans="1:14" s="202" customFormat="1" ht="45" x14ac:dyDescent="0.6">
      <c r="A74" s="230" t="s">
        <v>71</v>
      </c>
      <c r="B74" s="117">
        <v>3990756</v>
      </c>
      <c r="C74" s="80">
        <f t="shared" si="0"/>
        <v>1</v>
      </c>
      <c r="D74" s="95">
        <v>0</v>
      </c>
      <c r="E74" s="83">
        <f>IF(ISBLANK(D74),"  ",IF(F74&gt;0,D74/F74,IF(D74&gt;0,1,0)))</f>
        <v>0</v>
      </c>
      <c r="F74" s="118">
        <f>F73+F72+F71+F70+F69</f>
        <v>3990756</v>
      </c>
      <c r="G74" s="82">
        <f>IF(ISBLANK(F74),"  ",IF(F76&gt;0,F74/F76,IF(F74&gt;0,1,0)))</f>
        <v>0.34000282856027986</v>
      </c>
      <c r="H74" s="117">
        <v>4034667</v>
      </c>
      <c r="I74" s="80">
        <f>IF(ISBLANK(H74),"  ",IF(L74&gt;0,H74/L74,IF(H74&gt;0,1,0)))</f>
        <v>1</v>
      </c>
      <c r="J74" s="95">
        <v>0</v>
      </c>
      <c r="K74" s="83">
        <f>IF(ISBLANK(J74),"  ",IF(L74&gt;0,J74/L74,IF(J74&gt;0,1,0)))</f>
        <v>0</v>
      </c>
      <c r="L74" s="118">
        <f>L73+L72+L71+L70+L69</f>
        <v>4034667</v>
      </c>
      <c r="M74" s="82">
        <f>IF(ISBLANK(L74),"  ",IF(L76&gt;0,L74/L76,IF(L74&gt;0,1,0)))</f>
        <v>0.34105168394959456</v>
      </c>
    </row>
    <row r="75" spans="1:14" s="202" customFormat="1" ht="45" x14ac:dyDescent="0.6">
      <c r="A75" s="230" t="s">
        <v>72</v>
      </c>
      <c r="B75" s="117">
        <v>0</v>
      </c>
      <c r="C75" s="80">
        <f>IF(ISBLANK(B75),"  ",IF(F75&gt;0,B75/F75,IF(B75&gt;0,1,0)))</f>
        <v>0</v>
      </c>
      <c r="D75" s="95">
        <v>0</v>
      </c>
      <c r="E75" s="83">
        <f>IF(ISBLANK(D75),"  ",IF(F75&gt;0,D75/F75,IF(D75&gt;0,1,0)))</f>
        <v>0</v>
      </c>
      <c r="F75" s="119">
        <f>D75+B75</f>
        <v>0</v>
      </c>
      <c r="G75" s="82">
        <f>IF(ISBLANK(F75),"  ",IF(F77&gt;0,F75/F77,IF(F75&gt;0,1,0)))</f>
        <v>0</v>
      </c>
      <c r="H75" s="117">
        <v>0</v>
      </c>
      <c r="I75" s="80">
        <f>IF(ISBLANK(H75),"  ",IF(L75&gt;0,H75/L75,IF(H75&gt;0,1,0)))</f>
        <v>0</v>
      </c>
      <c r="J75" s="95">
        <v>0</v>
      </c>
      <c r="K75" s="83">
        <f>IF(ISBLANK(J75),"  ",IF(L75&gt;0,J75/L75,IF(J75&gt;0,1,0)))</f>
        <v>0</v>
      </c>
      <c r="L75" s="119">
        <f>J75+H75</f>
        <v>0</v>
      </c>
      <c r="M75" s="82">
        <f>IF(ISBLANK(L75),"  ",IF(L77&gt;0,L75/L77,IF(L75&gt;0,1,0)))</f>
        <v>0</v>
      </c>
    </row>
    <row r="76" spans="1:14" s="202" customFormat="1" ht="45.75" thickBot="1" x14ac:dyDescent="0.65">
      <c r="A76" s="237" t="s">
        <v>73</v>
      </c>
      <c r="B76" s="121">
        <v>11737420</v>
      </c>
      <c r="C76" s="122">
        <f t="shared" si="0"/>
        <v>1</v>
      </c>
      <c r="D76" s="121">
        <f>D40+D47+D67+D74</f>
        <v>0</v>
      </c>
      <c r="E76" s="123">
        <f>IF(ISBLANK(D76),"  ",IF(F76&gt;0,D76/F76,IF(D76&gt;0,1,0)))</f>
        <v>0</v>
      </c>
      <c r="F76" s="121">
        <f>F74+F67+F47+F40+F48+F75</f>
        <v>11737420</v>
      </c>
      <c r="G76" s="124">
        <f>IF(ISBLANK(F76),"  ",IF(F76&gt;0,F76/F76,IF(F76&gt;0,1,0)))</f>
        <v>1</v>
      </c>
      <c r="H76" s="121">
        <v>11830075</v>
      </c>
      <c r="I76" s="122">
        <f>IF(ISBLANK(H76),"  ",IF(L76&gt;0,H76/L76,IF(H76&gt;0,1,0)))</f>
        <v>1</v>
      </c>
      <c r="J76" s="121">
        <f>J40+J47+J67+J74</f>
        <v>0</v>
      </c>
      <c r="K76" s="123">
        <f>IF(ISBLANK(J76),"  ",IF(L76&gt;0,J76/L76,IF(J76&gt;0,1,0)))</f>
        <v>0</v>
      </c>
      <c r="L76" s="121">
        <f>L74+L67+L47+L40+L48+L75</f>
        <v>11830075</v>
      </c>
      <c r="M76" s="124">
        <f>IF(ISBLANK(L76),"  ",IF(L76&gt;0,L76/L76,IF(L76&gt;0,1,0)))</f>
        <v>1</v>
      </c>
    </row>
    <row r="77" spans="1:14" ht="21" thickTop="1" x14ac:dyDescent="0.3">
      <c r="A77" s="125"/>
      <c r="B77" s="238"/>
      <c r="C77" s="239"/>
      <c r="D77" s="238"/>
      <c r="E77" s="239"/>
      <c r="F77" s="238"/>
      <c r="G77" s="239"/>
      <c r="H77" s="238"/>
      <c r="I77" s="239"/>
      <c r="J77" s="238"/>
      <c r="K77" s="239"/>
      <c r="L77" s="238"/>
      <c r="M77" s="239"/>
    </row>
    <row r="78" spans="1:14" s="200" customFormat="1" ht="44.25" x14ac:dyDescent="0.55000000000000004">
      <c r="A78" s="206" t="s">
        <v>4</v>
      </c>
      <c r="B78" s="205"/>
      <c r="C78" s="206"/>
      <c r="D78" s="205"/>
      <c r="E78" s="206"/>
      <c r="F78" s="205"/>
      <c r="G78" s="206"/>
      <c r="H78" s="205"/>
      <c r="I78" s="206"/>
      <c r="J78" s="205"/>
      <c r="K78" s="206"/>
      <c r="L78" s="205"/>
      <c r="M78" s="206"/>
    </row>
    <row r="79" spans="1:14" s="200" customFormat="1" ht="44.25" x14ac:dyDescent="0.55000000000000004">
      <c r="A79" s="206" t="s">
        <v>74</v>
      </c>
      <c r="B79" s="205"/>
      <c r="C79" s="206"/>
      <c r="D79" s="205"/>
      <c r="E79" s="206"/>
      <c r="F79" s="205"/>
      <c r="G79" s="206"/>
      <c r="H79" s="205"/>
      <c r="I79" s="206"/>
      <c r="J79" s="205"/>
      <c r="K79" s="206"/>
      <c r="L79" s="205"/>
      <c r="M79" s="206"/>
    </row>
  </sheetData>
  <pageMargins left="0.25" right="0.25" top="0.75" bottom="0.75" header="0.3" footer="0.3"/>
  <pageSetup scale="1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50</vt:i4>
      </vt:variant>
    </vt:vector>
  </HeadingPairs>
  <TitlesOfParts>
    <vt:vector size="103" baseType="lpstr">
      <vt:lpstr>HESummary</vt:lpstr>
      <vt:lpstr>2Year</vt:lpstr>
      <vt:lpstr>4Year</vt:lpstr>
      <vt:lpstr>2&amp;4Year</vt:lpstr>
      <vt:lpstr>Boards</vt:lpstr>
      <vt:lpstr>Specialized</vt:lpstr>
      <vt:lpstr>BORSummary</vt:lpstr>
      <vt:lpstr>BOR</vt:lpstr>
      <vt:lpstr>LUMCON</vt:lpstr>
      <vt:lpstr>LOSFA</vt:lpstr>
      <vt:lpstr>ULS Summary</vt:lpstr>
      <vt:lpstr>ULSBoard</vt:lpstr>
      <vt:lpstr>Grambling</vt:lpstr>
      <vt:lpstr>LATech</vt:lpstr>
      <vt:lpstr>McNeese</vt:lpstr>
      <vt:lpstr>Nicholls</vt:lpstr>
      <vt:lpstr>NwSU</vt:lpstr>
      <vt:lpstr>SLU</vt:lpstr>
      <vt:lpstr>ULL</vt:lpstr>
      <vt:lpstr>ULM</vt:lpstr>
      <vt:lpstr>UNO</vt:lpstr>
      <vt:lpstr>LSU Summary</vt:lpstr>
      <vt:lpstr>LSU</vt:lpstr>
      <vt:lpstr>LSUA</vt:lpstr>
      <vt:lpstr>LSUS</vt:lpstr>
      <vt:lpstr>LSUE</vt:lpstr>
      <vt:lpstr>HSCS</vt:lpstr>
      <vt:lpstr>HSCNO</vt:lpstr>
      <vt:lpstr>LSUAg</vt:lpstr>
      <vt:lpstr>PBRC</vt:lpstr>
      <vt:lpstr>SUSummary</vt:lpstr>
      <vt:lpstr>SUBoard</vt:lpstr>
      <vt:lpstr>SUBR</vt:lpstr>
      <vt:lpstr>SUNO</vt:lpstr>
      <vt:lpstr>SUSLA</vt:lpstr>
      <vt:lpstr>SULaw</vt:lpstr>
      <vt:lpstr>SUAg</vt:lpstr>
      <vt:lpstr>LCTCSummary</vt:lpstr>
      <vt:lpstr>LCTCBoard</vt:lpstr>
      <vt:lpstr>Online</vt:lpstr>
      <vt:lpstr>BRCC</vt:lpstr>
      <vt:lpstr>BPCC</vt:lpstr>
      <vt:lpstr>Delgado</vt:lpstr>
      <vt:lpstr>CentLATCC</vt:lpstr>
      <vt:lpstr>Fletcher</vt:lpstr>
      <vt:lpstr>LDCC</vt:lpstr>
      <vt:lpstr>Northshore</vt:lpstr>
      <vt:lpstr>Nunez</vt:lpstr>
      <vt:lpstr>RPCC</vt:lpstr>
      <vt:lpstr>SLCC</vt:lpstr>
      <vt:lpstr>Sowela</vt:lpstr>
      <vt:lpstr>LTC</vt:lpstr>
      <vt:lpstr>Sheet1</vt:lpstr>
      <vt:lpstr>'2&amp;4Year'!Print_Area</vt:lpstr>
      <vt:lpstr>'2Year'!Print_Area</vt:lpstr>
      <vt:lpstr>'4Year'!Print_Area</vt:lpstr>
      <vt:lpstr>BOR!Print_Area</vt:lpstr>
      <vt:lpstr>BORSummary!Print_Area</vt:lpstr>
      <vt:lpstr>BPCC!Print_Area</vt:lpstr>
      <vt:lpstr>BRCC!Print_Area</vt:lpstr>
      <vt:lpstr>CentLATCC!Print_Area</vt:lpstr>
      <vt:lpstr>Delgado!Print_Area</vt:lpstr>
      <vt:lpstr>Fletcher!Print_Area</vt:lpstr>
      <vt:lpstr>Grambling!Print_Area</vt:lpstr>
      <vt:lpstr>HESummary!Print_Area</vt:lpstr>
      <vt:lpstr>HSCNO!Print_Area</vt:lpstr>
      <vt:lpstr>HSCS!Print_Area</vt:lpstr>
      <vt:lpstr>LATech!Print_Area</vt:lpstr>
      <vt:lpstr>LCTCBoard!Print_Area</vt:lpstr>
      <vt:lpstr>LCTCSummary!Print_Area</vt:lpstr>
      <vt:lpstr>LDCC!Print_Area</vt:lpstr>
      <vt:lpstr>LOSFA!Print_Area</vt:lpstr>
      <vt:lpstr>LSU!Print_Area</vt:lpstr>
      <vt:lpstr>'LSU Summary'!Print_Area</vt:lpstr>
      <vt:lpstr>LSUA!Print_Area</vt:lpstr>
      <vt:lpstr>LSUAg!Print_Area</vt:lpstr>
      <vt:lpstr>LSUE!Print_Area</vt:lpstr>
      <vt:lpstr>LSUS!Print_Area</vt:lpstr>
      <vt:lpstr>LTC!Print_Area</vt:lpstr>
      <vt:lpstr>LUMCON!Print_Area</vt:lpstr>
      <vt:lpstr>McNeese!Print_Area</vt:lpstr>
      <vt:lpstr>Nicholls!Print_Area</vt:lpstr>
      <vt:lpstr>Northshore!Print_Area</vt:lpstr>
      <vt:lpstr>Nunez!Print_Area</vt:lpstr>
      <vt:lpstr>NwSU!Print_Area</vt:lpstr>
      <vt:lpstr>Online!Print_Area</vt:lpstr>
      <vt:lpstr>PBRC!Print_Area</vt:lpstr>
      <vt:lpstr>RPCC!Print_Area</vt:lpstr>
      <vt:lpstr>SLCC!Print_Area</vt:lpstr>
      <vt:lpstr>SLU!Print_Area</vt:lpstr>
      <vt:lpstr>Sowela!Print_Area</vt:lpstr>
      <vt:lpstr>SUAg!Print_Area</vt:lpstr>
      <vt:lpstr>SUBoard!Print_Area</vt:lpstr>
      <vt:lpstr>SUBR!Print_Area</vt:lpstr>
      <vt:lpstr>SULaw!Print_Area</vt:lpstr>
      <vt:lpstr>SUNO!Print_Area</vt:lpstr>
      <vt:lpstr>SUSLA!Print_Area</vt:lpstr>
      <vt:lpstr>SUSummary!Print_Area</vt:lpstr>
      <vt:lpstr>ULL!Print_Area</vt:lpstr>
      <vt:lpstr>ULM!Print_Area</vt:lpstr>
      <vt:lpstr>'ULS Summary'!Print_Area</vt:lpstr>
      <vt:lpstr>ULSBoard!Print_Area</vt:lpstr>
      <vt:lpstr>UNO!Print_Area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Lori.Parker</dc:creator>
  <cp:lastModifiedBy>Lori.Parker</cp:lastModifiedBy>
  <cp:lastPrinted>2016-10-05T20:00:15Z</cp:lastPrinted>
  <dcterms:created xsi:type="dcterms:W3CDTF">2013-09-10T15:35:53Z</dcterms:created>
  <dcterms:modified xsi:type="dcterms:W3CDTF">2016-10-31T15:14:06Z</dcterms:modified>
</cp:coreProperties>
</file>